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0" windowWidth="19150" windowHeight="7450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. sz. Fizetendő hozzájárulás" sheetId="7" r:id="rId7"/>
    <sheet name="7. sz. Likviditási terv" sheetId="8" r:id="rId8"/>
    <sheet name="8.sz. Társulás ktgv. feladaton" sheetId="9" r:id="rId9"/>
    <sheet name="9. Intézményi költségvetések" sheetId="10" r:id="rId10"/>
    <sheet name="10.Létszám e. i." sheetId="11" r:id="rId11"/>
    <sheet name="11. Közfoglalk. létszám ei" sheetId="12" r:id="rId12"/>
    <sheet name="12.EU projektek " sheetId="13" r:id="rId13"/>
    <sheet name="13. melléklet" sheetId="14" r:id="rId14"/>
  </sheets>
  <externalReferences>
    <externalReference r:id="rId17"/>
    <externalReference r:id="rId18"/>
  </externalReferences>
  <definedNames>
    <definedName name="gg">'[1]kod'!$BT$34:$BT$3184</definedName>
    <definedName name="kk">'[1]kod'!$BT$34:$BT$3184</definedName>
    <definedName name="_xlnm.Print_Area" localSheetId="0">'1.sz.Bevételi források'!$A$1:$E$50</definedName>
    <definedName name="_xlnm.Print_Area" localSheetId="7">'7. sz. Likviditási terv'!$A$1:$N$61</definedName>
    <definedName name="onev">'[2]kod'!$BT$34:$BT$3184</definedName>
  </definedNames>
  <calcPr fullCalcOnLoad="1"/>
</workbook>
</file>

<file path=xl/comments10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<sst xmlns="http://schemas.openxmlformats.org/spreadsheetml/2006/main" count="653" uniqueCount="281">
  <si>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</si>
  <si>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</si>
  <si>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</si>
  <si>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</si>
  <si>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</si>
  <si>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</si>
  <si>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</si>
  <si>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</si>
  <si>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</si>
  <si>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</si>
  <si>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</si>
  <si>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</si>
  <si>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</si>
  <si>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</si>
  <si>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</si>
  <si>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4.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</si>
  <si>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</si>
  <si>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</si>
  <si>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</si>
  <si>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</si>
  <si>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</si>
  <si>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</si>
  <si>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</si>
  <si>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</si>
  <si>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</si>
  <si>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</si>
  <si>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 xml:space="preserve">I n t é z m é n y </t>
  </si>
  <si>
    <t xml:space="preserve">      Összesen:</t>
  </si>
  <si>
    <t>S. sz.</t>
  </si>
  <si>
    <t>egész évre vetítve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</si>
  <si>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</si>
  <si>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</si>
  <si>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</si>
  <si>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</si>
  <si>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</si>
  <si>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</si>
  <si>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</si>
  <si>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</si>
  <si>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</si>
  <si>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</si>
  <si>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</si>
  <si>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</si>
  <si>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</si>
  <si>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</si>
  <si>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</si>
  <si>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</si>
  <si>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</si>
  <si>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</si>
  <si>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</si>
  <si>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</si>
  <si>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</si>
  <si>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</si>
  <si>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</si>
  <si>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</si>
  <si>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</si>
  <si>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</si>
  <si>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</si>
  <si>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</si>
  <si>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</si>
  <si>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</si>
  <si>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fő</t>
  </si>
  <si>
    <t>Program neve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</si>
  <si>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</si>
  <si>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</si>
  <si>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</si>
  <si>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</si>
  <si>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</si>
  <si>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</si>
  <si>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</si>
  <si>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</si>
  <si>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</si>
  <si>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</si>
  <si>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</si>
  <si>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</si>
  <si>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</si>
  <si>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</si>
  <si>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</si>
  <si>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</si>
  <si>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</si>
  <si>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</si>
  <si>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</si>
  <si>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</si>
  <si>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</si>
  <si>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</si>
  <si>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</si>
  <si>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</si>
  <si>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</si>
  <si>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</si>
  <si>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</si>
  <si>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</si>
  <si>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</si>
  <si>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</si>
  <si>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</si>
  <si>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</si>
  <si>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</si>
  <si>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</si>
  <si>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</si>
  <si>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</si>
  <si>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</si>
  <si>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</si>
  <si>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</si>
  <si>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</si>
  <si>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</si>
  <si>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</si>
  <si>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</si>
  <si>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</si>
  <si>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</si>
  <si>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</si>
  <si>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</si>
  <si>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</si>
  <si>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</si>
  <si>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</si>
  <si>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</si>
  <si>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</si>
  <si>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</si>
  <si>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</si>
  <si>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</si>
  <si>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</si>
  <si>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Kiadások mindösszesen:</t>
  </si>
  <si>
    <t>Egyenleg:</t>
  </si>
  <si>
    <t>Tényleges létszámok időpont meghatározással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</si>
  <si>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</si>
  <si>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</si>
  <si>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</si>
  <si>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</si>
  <si>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</si>
  <si>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</si>
  <si>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5.</t>
  </si>
  <si>
    <t>Felhalmozási kiadások összesen:</t>
  </si>
  <si>
    <t>Felhalmozási költségvetés hiánya:</t>
  </si>
  <si>
    <t>Felhalmozási költségvetés többlete:</t>
  </si>
  <si>
    <t>Közfoglalkoztatási programok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</si>
  <si>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</si>
  <si>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</si>
  <si>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</si>
  <si>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</si>
  <si>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</si>
  <si>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</si>
  <si>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</si>
  <si>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</si>
  <si>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</si>
  <si>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</si>
  <si>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</si>
  <si>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</si>
  <si>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</si>
  <si>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</si>
  <si>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</si>
  <si>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</si>
  <si>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</si>
  <si>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</si>
  <si>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</si>
  <si>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</si>
  <si>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6.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</si>
  <si>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</si>
  <si>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</si>
  <si>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</si>
  <si>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Tárgyév</t>
  </si>
  <si>
    <t xml:space="preserve">Saját bevétel a tárgyévet követő 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</si>
  <si>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</si>
  <si>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</si>
  <si>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</si>
  <si>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</si>
  <si>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</si>
  <si>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</si>
  <si>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</si>
  <si>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</si>
  <si>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</si>
  <si>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e FT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</si>
  <si>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</si>
  <si>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</si>
  <si>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</si>
  <si>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</si>
  <si>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</si>
  <si>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</si>
  <si>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</si>
  <si>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</si>
  <si>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</si>
  <si>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</si>
  <si>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</si>
  <si>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</si>
  <si>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</si>
  <si>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</si>
  <si>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</si>
  <si>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</si>
  <si>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</si>
  <si>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</si>
  <si>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</si>
  <si>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</si>
  <si>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</si>
  <si>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</si>
  <si>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</si>
  <si>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</si>
  <si>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</si>
  <si>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</si>
  <si>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</si>
  <si>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</si>
  <si>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</si>
  <si>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</si>
  <si>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</si>
  <si>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</si>
  <si>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</si>
  <si>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6. melléklet: Települések által fizetendő hozzájárulás</t>
  </si>
  <si>
    <t>7. melléklet: Likviditási terv</t>
  </si>
  <si>
    <t>8. melléklet: Többcélú Kistérségi Társulás költségvetése feladatonként</t>
  </si>
  <si>
    <t>Általános igazgatás</t>
  </si>
  <si>
    <t>10. melléklet: Létszám előirányzat</t>
  </si>
  <si>
    <t>12. melléklet: Európai Unió által támogatott projektek</t>
  </si>
  <si>
    <t>13. melléklet: Saját bevétel a 353/2011 (XII.30.) Kormány rendelet alapján</t>
  </si>
  <si>
    <t>Bruttó költség /e Ft eredeti előirányzat</t>
  </si>
  <si>
    <t>Saját forrás /e Ft eredeti előirányzat</t>
  </si>
  <si>
    <t>Külső forrás /e Ft eredeti előirányzat</t>
  </si>
  <si>
    <t>Teljes munkaidő eredeti előirányzat</t>
  </si>
  <si>
    <t>Rész munkaidő eredeti előirányzat</t>
  </si>
  <si>
    <t>Létszám összesen eredeti előirányzat</t>
  </si>
  <si>
    <t>Részmunkaidő eredeti előirányzat</t>
  </si>
  <si>
    <t>9. melléklet: intézmények költségvetése kiemelt előirányzatonként</t>
  </si>
  <si>
    <t>Intézmény- finanszírozás Szeszk</t>
  </si>
  <si>
    <t>Hatósági Igazgatás</t>
  </si>
  <si>
    <t>Óvodai nevelés</t>
  </si>
  <si>
    <t>Marcali Óvodai Központ</t>
  </si>
  <si>
    <t>SZESZK egyéb feladatok</t>
  </si>
  <si>
    <t>Óvoda összesen</t>
  </si>
  <si>
    <t>Telephely, működési engedély, telekalakítás</t>
  </si>
  <si>
    <t>Önként vállalt feladat</t>
  </si>
  <si>
    <t>Kötelező feladat</t>
  </si>
  <si>
    <t>Közfoglalkoztatás önrész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</si>
  <si>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</si>
  <si>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</si>
  <si>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</si>
  <si>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</si>
  <si>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</si>
  <si>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</si>
  <si>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</si>
  <si>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</si>
  <si>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</si>
  <si>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</si>
  <si>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Család és Gyermekjóléti Központ</t>
  </si>
  <si>
    <t>Marcali Szociális és Egészségügyi Központ</t>
  </si>
  <si>
    <t>Marcali Szociális és Egészségügyi Szolgáltató Központ</t>
  </si>
  <si>
    <t>Marcali Szociális és Egészségügyi Szolgáltató Központ költségvetése kiemelt előirányzatonként</t>
  </si>
  <si>
    <t>Marcali Óvodai Központ költségvetése kiemelt előirányzatonként</t>
  </si>
  <si>
    <t>A társadalmi együttműködés erősítését szolgáló helyi szintű komplex programok</t>
  </si>
  <si>
    <t>TOP 5.2.1.</t>
  </si>
  <si>
    <t>Fogászat</t>
  </si>
  <si>
    <t>Konyhai feladat ellátás</t>
  </si>
  <si>
    <t>Intézmény- finanszírozás Óvodai Központ</t>
  </si>
  <si>
    <t>Segesd</t>
  </si>
  <si>
    <t>Zalakomár</t>
  </si>
  <si>
    <t>EFOP 3.9.2</t>
  </si>
  <si>
    <t xml:space="preserve">Humán szolgáltatások fejlesztése  </t>
  </si>
  <si>
    <t>Humán kapacitások fejlesztése térségi szemléletben</t>
  </si>
  <si>
    <t>EFOP 1.5.3</t>
  </si>
  <si>
    <t>Céltartalék</t>
  </si>
  <si>
    <t>TOP 7.1.1                      CLLD</t>
  </si>
  <si>
    <t>Közösségvezérelt helyi fejlesztések</t>
  </si>
  <si>
    <t>Óvodai normatíva átadás, bérkompenzáció</t>
  </si>
  <si>
    <t>Konyhai feladat ellátás normatíva átadás, bérkompenzáció</t>
  </si>
  <si>
    <t>Vagyonbiztosítás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</si>
  <si>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</si>
  <si>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</si>
  <si>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11. melléklet: Közfoglalkoztatotti létszámok intézményenként</t>
  </si>
  <si>
    <t>Többcélú Kistérségi Társulás                 2020. évi eredeti előirányzat</t>
  </si>
  <si>
    <t>Marcali Óvodai Központ 2020. évi eredeti előirányzat</t>
  </si>
  <si>
    <t>Marcali Szociális és Egészségügyi Szolgáltató Központ 2020. évi eredeti előirányzat</t>
  </si>
  <si>
    <t>2020. évi eredeti előirányzat</t>
  </si>
  <si>
    <t>START 2019. évi szociális 2020.01.01- 2020.02.29</t>
  </si>
  <si>
    <t>START 2020. évi szociális 2020.03.01- 2020.12.31.</t>
  </si>
  <si>
    <t>Idősek Otthona bútorbeszerzés</t>
  </si>
  <si>
    <t>Társulás költségvetése</t>
  </si>
  <si>
    <t>Dózsa György u. 7. szám alatti ingatlan belső felújítás</t>
  </si>
  <si>
    <t>2020. évi előirányzat</t>
  </si>
  <si>
    <t>Orvosi ügyelet 2019. évi hátralék</t>
  </si>
  <si>
    <t>SZESZK ágazati pótlék, bérkompenzáció, 2020. évi normatíva</t>
  </si>
  <si>
    <t>Szeszk 2020. évi hátralék</t>
  </si>
  <si>
    <t>Belső ellenőrzés 2019. évi hátralék</t>
  </si>
  <si>
    <t>Óvodai nevelés 2019. évi hátralék</t>
  </si>
  <si>
    <t>Konyhai feladat ellátás 2019. évi hátralék</t>
  </si>
  <si>
    <t>Vagyonbiztosítás 2019. évi hátralék</t>
  </si>
  <si>
    <t>Hatósági Igazgatás 2019. évi hátralék</t>
  </si>
  <si>
    <t>2019. évi hátralék</t>
  </si>
  <si>
    <t>Összesen 2020. évi eredeti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</si>
</sst>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/>
    </xf>
    <xf numFmtId="3" fontId="5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3" fontId="52" fillId="0" borderId="26" xfId="0" applyNumberFormat="1" applyFont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3" fontId="55" fillId="36" borderId="24" xfId="0" applyNumberFormat="1" applyFont="1" applyFill="1" applyBorder="1" applyAlignment="1">
      <alignment horizontal="center" vertical="center" wrapText="1"/>
    </xf>
    <xf numFmtId="3" fontId="55" fillId="36" borderId="12" xfId="0" applyNumberFormat="1" applyFont="1" applyFill="1" applyBorder="1" applyAlignment="1">
      <alignment horizontal="center"/>
    </xf>
    <xf numFmtId="3" fontId="55" fillId="0" borderId="12" xfId="0" applyNumberFormat="1" applyFont="1" applyBorder="1" applyAlignment="1">
      <alignment/>
    </xf>
    <xf numFmtId="3" fontId="52" fillId="35" borderId="20" xfId="0" applyNumberFormat="1" applyFont="1" applyFill="1" applyBorder="1" applyAlignment="1">
      <alignment/>
    </xf>
    <xf numFmtId="0" fontId="52" fillId="36" borderId="28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3" fontId="55" fillId="35" borderId="29" xfId="0" applyNumberFormat="1" applyFont="1" applyFill="1" applyBorder="1" applyAlignment="1">
      <alignment/>
    </xf>
    <xf numFmtId="0" fontId="55" fillId="35" borderId="31" xfId="0" applyFont="1" applyFill="1" applyBorder="1" applyAlignment="1">
      <alignment/>
    </xf>
    <xf numFmtId="3" fontId="55" fillId="35" borderId="32" xfId="0" applyNumberFormat="1" applyFont="1" applyFill="1" applyBorder="1" applyAlignment="1">
      <alignment horizontal="right"/>
    </xf>
    <xf numFmtId="3" fontId="55" fillId="35" borderId="32" xfId="0" applyNumberFormat="1" applyFont="1" applyFill="1" applyBorder="1" applyAlignment="1">
      <alignment/>
    </xf>
    <xf numFmtId="0" fontId="5" fillId="35" borderId="31" xfId="0" applyFont="1" applyFill="1" applyBorder="1" applyAlignment="1">
      <alignment vertical="top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/>
    </xf>
    <xf numFmtId="3" fontId="55" fillId="36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55" fillId="34" borderId="10" xfId="0" applyFont="1" applyFill="1" applyBorder="1" applyAlignment="1">
      <alignment horizontal="right"/>
    </xf>
    <xf numFmtId="3" fontId="55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5" fillId="36" borderId="11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55" fillId="35" borderId="2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48" fillId="0" borderId="12" xfId="0" applyFont="1" applyBorder="1" applyAlignment="1">
      <alignment/>
    </xf>
    <xf numFmtId="0" fontId="48" fillId="36" borderId="14" xfId="0" applyFont="1" applyFill="1" applyBorder="1" applyAlignment="1">
      <alignment horizontal="center"/>
    </xf>
    <xf numFmtId="0" fontId="48" fillId="36" borderId="15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36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54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5" fillId="33" borderId="24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4" xfId="0" applyNumberFormat="1" applyFont="1" applyBorder="1" applyAlignment="1">
      <alignment/>
    </xf>
    <xf numFmtId="3" fontId="52" fillId="33" borderId="24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35" xfId="0" applyFont="1" applyFill="1" applyBorder="1" applyAlignment="1">
      <alignment horizontal="center" vertical="center" wrapText="1"/>
    </xf>
    <xf numFmtId="0" fontId="55" fillId="35" borderId="35" xfId="0" applyFont="1" applyFill="1" applyBorder="1" applyAlignment="1">
      <alignment/>
    </xf>
    <xf numFmtId="0" fontId="55" fillId="36" borderId="36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7" fillId="16" borderId="11" xfId="0" applyNumberFormat="1" applyFont="1" applyFill="1" applyBorder="1" applyAlignment="1">
      <alignment/>
    </xf>
    <xf numFmtId="0" fontId="52" fillId="0" borderId="30" xfId="0" applyFont="1" applyBorder="1" applyAlignment="1">
      <alignment/>
    </xf>
    <xf numFmtId="0" fontId="52" fillId="35" borderId="30" xfId="0" applyFont="1" applyFill="1" applyBorder="1" applyAlignment="1">
      <alignment/>
    </xf>
    <xf numFmtId="0" fontId="9" fillId="0" borderId="30" xfId="0" applyFont="1" applyFill="1" applyBorder="1" applyAlignment="1">
      <alignment vertical="top" wrapText="1"/>
    </xf>
    <xf numFmtId="3" fontId="57" fillId="0" borderId="30" xfId="0" applyNumberFormat="1" applyFont="1" applyFill="1" applyBorder="1" applyAlignment="1">
      <alignment/>
    </xf>
    <xf numFmtId="3" fontId="52" fillId="0" borderId="30" xfId="0" applyNumberFormat="1" applyFont="1" applyBorder="1" applyAlignment="1">
      <alignment/>
    </xf>
    <xf numFmtId="0" fontId="0" fillId="0" borderId="37" xfId="0" applyBorder="1" applyAlignment="1">
      <alignment/>
    </xf>
    <xf numFmtId="3" fontId="4" fillId="33" borderId="26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5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vertical="top" wrapText="1"/>
    </xf>
    <xf numFmtId="3" fontId="55" fillId="33" borderId="30" xfId="0" applyNumberFormat="1" applyFont="1" applyFill="1" applyBorder="1" applyAlignment="1">
      <alignment/>
    </xf>
    <xf numFmtId="3" fontId="55" fillId="33" borderId="37" xfId="0" applyNumberFormat="1" applyFont="1" applyFill="1" applyBorder="1" applyAlignment="1">
      <alignment/>
    </xf>
    <xf numFmtId="3" fontId="55" fillId="33" borderId="29" xfId="0" applyNumberFormat="1" applyFont="1" applyFill="1" applyBorder="1" applyAlignment="1">
      <alignment/>
    </xf>
    <xf numFmtId="3" fontId="55" fillId="0" borderId="30" xfId="0" applyNumberFormat="1" applyFont="1" applyFill="1" applyBorder="1" applyAlignment="1">
      <alignment/>
    </xf>
    <xf numFmtId="3" fontId="55" fillId="0" borderId="37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8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8" fillId="0" borderId="11" xfId="0" applyNumberFormat="1" applyFont="1" applyFill="1" applyBorder="1" applyAlignment="1">
      <alignment/>
    </xf>
    <xf numFmtId="3" fontId="48" fillId="0" borderId="26" xfId="0" applyNumberFormat="1" applyFont="1" applyFill="1" applyBorder="1" applyAlignment="1">
      <alignment/>
    </xf>
    <xf numFmtId="3" fontId="52" fillId="33" borderId="30" xfId="0" applyNumberFormat="1" applyFont="1" applyFill="1" applyBorder="1" applyAlignment="1">
      <alignment/>
    </xf>
    <xf numFmtId="3" fontId="52" fillId="33" borderId="33" xfId="0" applyNumberFormat="1" applyFont="1" applyFill="1" applyBorder="1" applyAlignment="1">
      <alignment/>
    </xf>
    <xf numFmtId="3" fontId="52" fillId="0" borderId="30" xfId="0" applyNumberFormat="1" applyFont="1" applyFill="1" applyBorder="1" applyAlignment="1">
      <alignment/>
    </xf>
    <xf numFmtId="3" fontId="52" fillId="0" borderId="33" xfId="0" applyNumberFormat="1" applyFont="1" applyFill="1" applyBorder="1" applyAlignment="1">
      <alignment/>
    </xf>
    <xf numFmtId="3" fontId="55" fillId="36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3" fontId="52" fillId="0" borderId="30" xfId="0" applyNumberFormat="1" applyFont="1" applyBorder="1" applyAlignment="1">
      <alignment/>
    </xf>
    <xf numFmtId="3" fontId="55" fillId="0" borderId="37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 applyProtection="1">
      <alignment/>
      <protection hidden="1"/>
    </xf>
    <xf numFmtId="3" fontId="52" fillId="0" borderId="41" xfId="0" applyNumberFormat="1" applyFont="1" applyBorder="1" applyAlignment="1" applyProtection="1">
      <alignment/>
      <protection hidden="1"/>
    </xf>
    <xf numFmtId="3" fontId="4" fillId="0" borderId="26" xfId="0" applyNumberFormat="1" applyFont="1" applyBorder="1" applyAlignment="1">
      <alignment/>
    </xf>
    <xf numFmtId="3" fontId="52" fillId="0" borderId="42" xfId="0" applyNumberFormat="1" applyFont="1" applyBorder="1" applyAlignment="1" applyProtection="1">
      <alignment/>
      <protection hidden="1"/>
    </xf>
    <xf numFmtId="3" fontId="4" fillId="0" borderId="1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3" xfId="0" applyNumberFormat="1" applyFont="1" applyBorder="1" applyAlignment="1" applyProtection="1">
      <alignment/>
      <protection hidden="1"/>
    </xf>
    <xf numFmtId="3" fontId="52" fillId="0" borderId="44" xfId="0" applyNumberFormat="1" applyFont="1" applyBorder="1" applyAlignment="1" applyProtection="1">
      <alignment/>
      <protection hidden="1"/>
    </xf>
    <xf numFmtId="3" fontId="0" fillId="35" borderId="16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3" fontId="55" fillId="36" borderId="11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2" fillId="36" borderId="45" xfId="0" applyFont="1" applyFill="1" applyBorder="1" applyAlignment="1">
      <alignment horizontal="center"/>
    </xf>
    <xf numFmtId="3" fontId="55" fillId="36" borderId="14" xfId="0" applyNumberFormat="1" applyFont="1" applyFill="1" applyBorder="1" applyAlignment="1">
      <alignment horizontal="center"/>
    </xf>
    <xf numFmtId="3" fontId="55" fillId="36" borderId="15" xfId="0" applyNumberFormat="1" applyFont="1" applyFill="1" applyBorder="1" applyAlignment="1">
      <alignment horizontal="center"/>
    </xf>
    <xf numFmtId="3" fontId="55" fillId="36" borderId="39" xfId="0" applyNumberFormat="1" applyFont="1" applyFill="1" applyBorder="1" applyAlignment="1">
      <alignment horizontal="center" vertical="center"/>
    </xf>
    <xf numFmtId="3" fontId="55" fillId="36" borderId="46" xfId="0" applyNumberFormat="1" applyFont="1" applyFill="1" applyBorder="1" applyAlignment="1">
      <alignment horizontal="center" vertical="center"/>
    </xf>
    <xf numFmtId="3" fontId="55" fillId="36" borderId="10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39" xfId="0" applyFont="1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top" wrapText="1"/>
    </xf>
    <xf numFmtId="0" fontId="55" fillId="36" borderId="48" xfId="0" applyFont="1" applyFill="1" applyBorder="1" applyAlignment="1">
      <alignment horizontal="center" vertical="center"/>
    </xf>
    <xf numFmtId="0" fontId="55" fillId="36" borderId="46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tabSelected="1" workbookViewId="0" topLeftCell="A1">
      <selection activeCell="A1" sqref="A1"/>
    </sheetView>
  </sheetViews>
  <sheetFormatPr defaultColWidth="9.140625" defaultRowHeight="15"/>
  <cols>
    <col min="1" max="1" width="85.421875" style="0" customWidth="1"/>
    <col min="2" max="2" width="18.421875" style="0" customWidth="1"/>
    <col min="3" max="3" width="16.421875" style="0" customWidth="1"/>
    <col min="4" max="5" width="19.00390625" style="0" customWidth="1"/>
    <col min="6" max="6" width="21.57421875" style="0" customWidth="1"/>
  </cols>
  <sheetData>
    <row r="1" ht="14.25">
      <c r="A1" t="s">
        <v>55</v>
      </c>
    </row>
    <row r="2" ht="14.25">
      <c r="B2" s="1"/>
    </row>
    <row r="3" spans="2:3" ht="15" thickBot="1">
      <c r="B3" s="170"/>
      <c r="C3" s="170"/>
    </row>
    <row r="4" spans="1:5" ht="67.5" customHeight="1">
      <c r="A4" s="46" t="s">
        <v>51</v>
      </c>
      <c r="B4" s="47" t="s">
        <v>261</v>
      </c>
      <c r="C4" s="109" t="s">
        <v>263</v>
      </c>
      <c r="D4" s="109" t="s">
        <v>262</v>
      </c>
      <c r="E4" s="110" t="s">
        <v>280</v>
      </c>
    </row>
    <row r="5" spans="1:5" ht="20.25" customHeight="1">
      <c r="A5" s="13" t="s">
        <v>1</v>
      </c>
      <c r="B5" s="14">
        <f>B6</f>
        <v>13855</v>
      </c>
      <c r="C5" s="14">
        <f>C6</f>
        <v>53110</v>
      </c>
      <c r="D5" s="14">
        <f>D6</f>
        <v>72621</v>
      </c>
      <c r="E5" s="111">
        <f aca="true" t="shared" si="0" ref="E5:E48">B5+C5+D5</f>
        <v>139586</v>
      </c>
    </row>
    <row r="6" spans="1:6" ht="14.25">
      <c r="A6" s="5" t="s">
        <v>2</v>
      </c>
      <c r="B6" s="97">
        <v>13855</v>
      </c>
      <c r="C6" s="6">
        <v>53110</v>
      </c>
      <c r="D6" s="6">
        <v>72621</v>
      </c>
      <c r="E6" s="36">
        <f t="shared" si="0"/>
        <v>139586</v>
      </c>
      <c r="F6" s="1"/>
    </row>
    <row r="7" spans="1:6" ht="14.25">
      <c r="A7" s="5"/>
      <c r="B7" s="101"/>
      <c r="C7" s="6"/>
      <c r="D7" s="6"/>
      <c r="E7" s="36">
        <f t="shared" si="0"/>
        <v>0</v>
      </c>
      <c r="F7" s="1"/>
    </row>
    <row r="8" spans="1:6" ht="14.25">
      <c r="A8" s="13" t="s">
        <v>168</v>
      </c>
      <c r="B8" s="14">
        <f>SUM(B9:B15)</f>
        <v>920541</v>
      </c>
      <c r="C8" s="14">
        <f>SUM(C9:C15)</f>
        <v>68570</v>
      </c>
      <c r="D8" s="14">
        <f>SUM(D9:D15)</f>
        <v>0</v>
      </c>
      <c r="E8" s="111">
        <f t="shared" si="0"/>
        <v>989111</v>
      </c>
      <c r="F8" s="1"/>
    </row>
    <row r="9" spans="1:6" ht="14.25">
      <c r="A9" s="5" t="s">
        <v>172</v>
      </c>
      <c r="B9" s="6">
        <v>53494</v>
      </c>
      <c r="C9" s="6"/>
      <c r="D9" s="6"/>
      <c r="E9" s="36">
        <f t="shared" si="0"/>
        <v>53494</v>
      </c>
      <c r="F9" s="1"/>
    </row>
    <row r="10" spans="1:6" ht="14.25">
      <c r="A10" s="5" t="s">
        <v>173</v>
      </c>
      <c r="B10" s="6">
        <v>37000</v>
      </c>
      <c r="C10" s="6">
        <v>36000</v>
      </c>
      <c r="D10" s="6"/>
      <c r="E10" s="36">
        <f t="shared" si="0"/>
        <v>73000</v>
      </c>
      <c r="F10" s="1"/>
    </row>
    <row r="11" spans="1:6" ht="14.25">
      <c r="A11" s="5" t="s">
        <v>174</v>
      </c>
      <c r="B11" s="76">
        <v>825365</v>
      </c>
      <c r="C11" s="6">
        <v>0</v>
      </c>
      <c r="D11" s="6"/>
      <c r="E11" s="36">
        <f t="shared" si="0"/>
        <v>825365</v>
      </c>
      <c r="F11" s="1"/>
    </row>
    <row r="12" spans="1:6" ht="14.25">
      <c r="A12" s="5" t="s">
        <v>175</v>
      </c>
      <c r="B12" s="6">
        <v>0</v>
      </c>
      <c r="C12" s="76">
        <v>32570</v>
      </c>
      <c r="D12" s="76"/>
      <c r="E12" s="36">
        <f t="shared" si="0"/>
        <v>32570</v>
      </c>
      <c r="F12" s="1"/>
    </row>
    <row r="13" spans="1:6" ht="14.25">
      <c r="A13" s="5" t="s">
        <v>176</v>
      </c>
      <c r="B13" s="6">
        <v>0</v>
      </c>
      <c r="C13" s="6">
        <v>0</v>
      </c>
      <c r="D13" s="6"/>
      <c r="E13" s="36">
        <f t="shared" si="0"/>
        <v>0</v>
      </c>
      <c r="F13" s="1"/>
    </row>
    <row r="14" spans="1:6" ht="14.25">
      <c r="A14" s="5" t="s">
        <v>177</v>
      </c>
      <c r="B14" s="6">
        <v>4682</v>
      </c>
      <c r="C14" s="6"/>
      <c r="D14" s="6"/>
      <c r="E14" s="36">
        <f t="shared" si="0"/>
        <v>4682</v>
      </c>
      <c r="F14" s="1"/>
    </row>
    <row r="15" spans="1:6" ht="14.25">
      <c r="A15" s="5"/>
      <c r="B15" s="6"/>
      <c r="C15" s="6"/>
      <c r="D15" s="6"/>
      <c r="E15" s="36">
        <f t="shared" si="0"/>
        <v>0</v>
      </c>
      <c r="F15" s="1"/>
    </row>
    <row r="16" spans="1:6" ht="14.25">
      <c r="A16" s="13" t="s">
        <v>169</v>
      </c>
      <c r="B16" s="99">
        <f>SUM(B17:B17)</f>
        <v>0</v>
      </c>
      <c r="C16" s="14">
        <f>SUM(C17:C17)</f>
        <v>0</v>
      </c>
      <c r="D16" s="14">
        <f>SUM(D17:D17)</f>
        <v>0</v>
      </c>
      <c r="E16" s="111">
        <f t="shared" si="0"/>
        <v>0</v>
      </c>
      <c r="F16" s="1"/>
    </row>
    <row r="17" spans="1:5" ht="14.25">
      <c r="A17" s="5" t="s">
        <v>185</v>
      </c>
      <c r="B17" s="101">
        <v>0</v>
      </c>
      <c r="C17" s="6">
        <v>0</v>
      </c>
      <c r="D17" s="6"/>
      <c r="E17" s="36">
        <f t="shared" si="0"/>
        <v>0</v>
      </c>
    </row>
    <row r="18" spans="1:5" ht="14.25">
      <c r="A18" s="5"/>
      <c r="B18" s="101"/>
      <c r="C18" s="6"/>
      <c r="D18" s="6"/>
      <c r="E18" s="36">
        <f t="shared" si="0"/>
        <v>0</v>
      </c>
    </row>
    <row r="19" spans="1:5" ht="14.25">
      <c r="A19" s="13" t="s">
        <v>170</v>
      </c>
      <c r="B19" s="99">
        <f>SUM(B20:B20)</f>
        <v>0</v>
      </c>
      <c r="C19" s="14">
        <f>SUM(C20:C20)</f>
        <v>0</v>
      </c>
      <c r="D19" s="14">
        <f>SUM(D20:D20)</f>
        <v>0</v>
      </c>
      <c r="E19" s="111">
        <f t="shared" si="0"/>
        <v>0</v>
      </c>
    </row>
    <row r="20" spans="1:5" ht="14.25">
      <c r="A20" s="5" t="s">
        <v>190</v>
      </c>
      <c r="B20" s="6">
        <v>0</v>
      </c>
      <c r="C20" s="6">
        <v>0</v>
      </c>
      <c r="D20" s="6"/>
      <c r="E20" s="36">
        <f t="shared" si="0"/>
        <v>0</v>
      </c>
    </row>
    <row r="21" spans="1:5" ht="14.25">
      <c r="A21" s="5"/>
      <c r="B21" s="101"/>
      <c r="C21" s="6"/>
      <c r="D21" s="6"/>
      <c r="E21" s="36">
        <f t="shared" si="0"/>
        <v>0</v>
      </c>
    </row>
    <row r="22" spans="1:5" ht="14.25">
      <c r="A22" s="13" t="s">
        <v>171</v>
      </c>
      <c r="B22" s="99">
        <f>SUM(B23:B29)</f>
        <v>0</v>
      </c>
      <c r="C22" s="14">
        <f>SUM(C23:C29)</f>
        <v>0</v>
      </c>
      <c r="D22" s="14">
        <f>SUM(D23:D29)</f>
        <v>0</v>
      </c>
      <c r="E22" s="111">
        <f t="shared" si="0"/>
        <v>0</v>
      </c>
    </row>
    <row r="23" spans="1:5" ht="14.25">
      <c r="A23" s="5" t="s">
        <v>178</v>
      </c>
      <c r="B23" s="6"/>
      <c r="C23" s="6"/>
      <c r="D23" s="6"/>
      <c r="E23" s="36">
        <f t="shared" si="0"/>
        <v>0</v>
      </c>
    </row>
    <row r="24" spans="1:5" ht="14.25">
      <c r="A24" s="5" t="s">
        <v>179</v>
      </c>
      <c r="B24" s="6"/>
      <c r="C24" s="6"/>
      <c r="D24" s="6"/>
      <c r="E24" s="36">
        <f t="shared" si="0"/>
        <v>0</v>
      </c>
    </row>
    <row r="25" spans="1:5" ht="14.25">
      <c r="A25" s="5" t="s">
        <v>180</v>
      </c>
      <c r="B25" s="6"/>
      <c r="C25" s="6"/>
      <c r="D25" s="6"/>
      <c r="E25" s="36">
        <f t="shared" si="0"/>
        <v>0</v>
      </c>
    </row>
    <row r="26" spans="1:7" ht="14.25">
      <c r="A26" s="5" t="s">
        <v>181</v>
      </c>
      <c r="B26" s="6"/>
      <c r="C26" s="6"/>
      <c r="D26" s="6"/>
      <c r="E26" s="36">
        <f t="shared" si="0"/>
        <v>0</v>
      </c>
      <c r="G26" s="1"/>
    </row>
    <row r="27" spans="1:5" ht="14.25">
      <c r="A27" s="5" t="s">
        <v>182</v>
      </c>
      <c r="B27" s="6"/>
      <c r="C27" s="6"/>
      <c r="D27" s="6"/>
      <c r="E27" s="36">
        <f t="shared" si="0"/>
        <v>0</v>
      </c>
    </row>
    <row r="28" spans="1:5" ht="14.25">
      <c r="A28" s="5" t="s">
        <v>183</v>
      </c>
      <c r="B28" s="6"/>
      <c r="C28" s="6"/>
      <c r="D28" s="6"/>
      <c r="E28" s="36">
        <f t="shared" si="0"/>
        <v>0</v>
      </c>
    </row>
    <row r="29" spans="1:5" ht="14.25">
      <c r="A29" s="5"/>
      <c r="B29" s="101"/>
      <c r="C29" s="6"/>
      <c r="D29" s="6"/>
      <c r="E29" s="36">
        <f t="shared" si="0"/>
        <v>0</v>
      </c>
    </row>
    <row r="30" spans="1:5" ht="14.25">
      <c r="A30" s="13" t="s">
        <v>184</v>
      </c>
      <c r="B30" s="99">
        <f>SUM(B31:B32)</f>
        <v>0</v>
      </c>
      <c r="C30" s="14">
        <f>SUM(C31:C32)</f>
        <v>0</v>
      </c>
      <c r="D30" s="14">
        <f>SUM(D31:D32)</f>
        <v>0</v>
      </c>
      <c r="E30" s="111">
        <f t="shared" si="0"/>
        <v>0</v>
      </c>
    </row>
    <row r="31" spans="1:5" ht="14.25">
      <c r="A31" s="5" t="s">
        <v>3</v>
      </c>
      <c r="B31" s="101"/>
      <c r="C31" s="6"/>
      <c r="D31" s="6"/>
      <c r="E31" s="36">
        <f t="shared" si="0"/>
        <v>0</v>
      </c>
    </row>
    <row r="32" spans="1:5" ht="14.25">
      <c r="A32" s="5" t="s">
        <v>149</v>
      </c>
      <c r="B32" s="101"/>
      <c r="C32" s="6"/>
      <c r="D32" s="6"/>
      <c r="E32" s="36">
        <f t="shared" si="0"/>
        <v>0</v>
      </c>
    </row>
    <row r="33" spans="1:5" ht="14.25">
      <c r="A33" s="5"/>
      <c r="B33" s="101"/>
      <c r="C33" s="6"/>
      <c r="D33" s="6"/>
      <c r="E33" s="36">
        <f t="shared" si="0"/>
        <v>0</v>
      </c>
    </row>
    <row r="34" spans="1:5" ht="14.25">
      <c r="A34" s="13" t="s">
        <v>186</v>
      </c>
      <c r="B34" s="99">
        <f>SUM(B35:B35)</f>
        <v>0</v>
      </c>
      <c r="C34" s="14">
        <f>SUM(C35:C35)</f>
        <v>0</v>
      </c>
      <c r="D34" s="14">
        <f>SUM(D35:D35)</f>
        <v>0</v>
      </c>
      <c r="E34" s="111">
        <f t="shared" si="0"/>
        <v>0</v>
      </c>
    </row>
    <row r="35" spans="1:5" ht="14.25">
      <c r="A35" s="5" t="s">
        <v>187</v>
      </c>
      <c r="B35" s="101"/>
      <c r="C35" s="6">
        <v>0</v>
      </c>
      <c r="D35" s="6"/>
      <c r="E35" s="36">
        <f t="shared" si="0"/>
        <v>0</v>
      </c>
    </row>
    <row r="36" spans="1:5" ht="14.25">
      <c r="A36" s="5"/>
      <c r="B36" s="101"/>
      <c r="C36" s="6"/>
      <c r="D36" s="6"/>
      <c r="E36" s="36">
        <f t="shared" si="0"/>
        <v>0</v>
      </c>
    </row>
    <row r="37" spans="1:5" ht="14.25">
      <c r="A37" s="15" t="s">
        <v>188</v>
      </c>
      <c r="B37" s="100">
        <f>B22+B19+B16+B8+B5+B30+B34</f>
        <v>934396</v>
      </c>
      <c r="C37" s="16">
        <f>C22+C19+C16+C8+C5+C30+C34</f>
        <v>121680</v>
      </c>
      <c r="D37" s="16">
        <f>D22+D19+D16+D8+D5+D30+D34</f>
        <v>72621</v>
      </c>
      <c r="E37" s="113">
        <f t="shared" si="0"/>
        <v>1128697</v>
      </c>
    </row>
    <row r="38" spans="1:5" ht="14.25">
      <c r="A38" s="5"/>
      <c r="B38" s="101"/>
      <c r="C38" s="6"/>
      <c r="D38" s="6"/>
      <c r="E38" s="36">
        <f t="shared" si="0"/>
        <v>0</v>
      </c>
    </row>
    <row r="39" spans="1:5" ht="15" customHeight="1">
      <c r="A39" s="132" t="s">
        <v>189</v>
      </c>
      <c r="B39" s="100">
        <f>B40+B43</f>
        <v>77785</v>
      </c>
      <c r="C39" s="16">
        <f>C40+C43</f>
        <v>87576</v>
      </c>
      <c r="D39" s="16">
        <f>D40+D43</f>
        <v>29519</v>
      </c>
      <c r="E39" s="113">
        <f t="shared" si="0"/>
        <v>194880</v>
      </c>
    </row>
    <row r="40" spans="1:5" ht="14.25">
      <c r="A40" s="8" t="s">
        <v>5</v>
      </c>
      <c r="B40" s="98">
        <f>SUM(B41:B42)</f>
        <v>77785</v>
      </c>
      <c r="C40" s="9">
        <f>SUM(C41:C42)</f>
        <v>87576</v>
      </c>
      <c r="D40" s="9">
        <f>SUM(D41:D42)</f>
        <v>29519</v>
      </c>
      <c r="E40" s="112">
        <f t="shared" si="0"/>
        <v>194880</v>
      </c>
    </row>
    <row r="41" spans="1:5" ht="14.25">
      <c r="A41" s="5" t="s">
        <v>6</v>
      </c>
      <c r="B41" s="125">
        <v>34145</v>
      </c>
      <c r="C41" s="76">
        <v>87576</v>
      </c>
      <c r="D41" s="76">
        <v>29519</v>
      </c>
      <c r="E41" s="36">
        <f t="shared" si="0"/>
        <v>151240</v>
      </c>
    </row>
    <row r="42" spans="1:5" ht="14.25">
      <c r="A42" s="5" t="s">
        <v>7</v>
      </c>
      <c r="B42" s="101">
        <v>43640</v>
      </c>
      <c r="C42" s="6">
        <v>0</v>
      </c>
      <c r="D42" s="6"/>
      <c r="E42" s="36">
        <f t="shared" si="0"/>
        <v>43640</v>
      </c>
    </row>
    <row r="43" spans="1:5" ht="14.25">
      <c r="A43" s="8" t="s">
        <v>8</v>
      </c>
      <c r="B43" s="98">
        <f>SUM(B44:B45)</f>
        <v>0</v>
      </c>
      <c r="C43" s="9">
        <f>SUM(C44:C45)</f>
        <v>0</v>
      </c>
      <c r="D43" s="9">
        <f>SUM(D44:D45)</f>
        <v>0</v>
      </c>
      <c r="E43" s="112">
        <f t="shared" si="0"/>
        <v>0</v>
      </c>
    </row>
    <row r="44" spans="1:5" ht="14.25">
      <c r="A44" s="5" t="s">
        <v>9</v>
      </c>
      <c r="B44" s="101"/>
      <c r="C44" s="6">
        <v>0</v>
      </c>
      <c r="D44" s="6"/>
      <c r="E44" s="36">
        <f t="shared" si="0"/>
        <v>0</v>
      </c>
    </row>
    <row r="45" spans="1:5" ht="14.25">
      <c r="A45" s="5" t="s">
        <v>10</v>
      </c>
      <c r="B45" s="101"/>
      <c r="C45" s="6">
        <v>0</v>
      </c>
      <c r="D45" s="6"/>
      <c r="E45" s="36">
        <f t="shared" si="0"/>
        <v>0</v>
      </c>
    </row>
    <row r="46" spans="1:5" ht="14.25">
      <c r="A46" s="198" t="s">
        <v>228</v>
      </c>
      <c r="B46" s="199">
        <f>B47+B48</f>
        <v>0</v>
      </c>
      <c r="C46" s="16">
        <f>C47+C48</f>
        <v>0</v>
      </c>
      <c r="D46" s="16">
        <f>D47+D48</f>
        <v>0</v>
      </c>
      <c r="E46" s="113">
        <f>E47+E48</f>
        <v>0</v>
      </c>
    </row>
    <row r="47" spans="1:5" ht="14.25">
      <c r="A47" s="8" t="s">
        <v>229</v>
      </c>
      <c r="B47" s="101"/>
      <c r="C47" s="6"/>
      <c r="D47" s="6"/>
      <c r="E47" s="36">
        <f t="shared" si="0"/>
        <v>0</v>
      </c>
    </row>
    <row r="48" spans="1:5" ht="14.25">
      <c r="A48" s="8" t="s">
        <v>230</v>
      </c>
      <c r="B48" s="101"/>
      <c r="C48" s="6"/>
      <c r="D48" s="6"/>
      <c r="E48" s="36">
        <f t="shared" si="0"/>
        <v>0</v>
      </c>
    </row>
    <row r="49" spans="1:5" ht="15" thickBot="1">
      <c r="A49" s="114" t="s">
        <v>11</v>
      </c>
      <c r="B49" s="115">
        <f>B39+B37+B46</f>
        <v>1012181</v>
      </c>
      <c r="C49" s="116">
        <f>C39+C37+C46</f>
        <v>209256</v>
      </c>
      <c r="D49" s="116">
        <f>D39+D37+D46</f>
        <v>102140</v>
      </c>
      <c r="E49" s="117">
        <f>E39+E37+E46</f>
        <v>1323577</v>
      </c>
    </row>
    <row r="50" spans="1:5" ht="15" thickBot="1">
      <c r="A50" s="118" t="s">
        <v>125</v>
      </c>
      <c r="B50" s="119"/>
      <c r="C50" s="120"/>
      <c r="D50" s="120"/>
      <c r="E50" s="120"/>
    </row>
    <row r="52" ht="14.25">
      <c r="E52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headerFooter>
    <oddHeader>&amp;L&amp;G&amp;C.../2020 (II.19.) számú határozat
a Marcali Kistérségi Többcélú Társulás
2020. évi költségvetéséről
</oddHeader>
    <oddFooter>&amp;C&amp;P. oldal</oddFooter>
  </headerFooter>
  <colBreaks count="1" manualBreakCount="1">
    <brk id="5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zoomScaleSheetLayoutView="80" workbookViewId="0" topLeftCell="B23">
      <selection activeCell="H35" sqref="H35"/>
    </sheetView>
  </sheetViews>
  <sheetFormatPr defaultColWidth="9.140625" defaultRowHeight="15"/>
  <cols>
    <col min="1" max="1" width="42.421875" style="0" customWidth="1"/>
    <col min="2" max="5" width="14.00390625" style="0" customWidth="1"/>
    <col min="7" max="7" width="35.8515625" style="0" customWidth="1"/>
    <col min="8" max="8" width="17.00390625" style="0" customWidth="1"/>
    <col min="9" max="9" width="15.8515625" style="0" customWidth="1"/>
    <col min="10" max="10" width="17.00390625" style="0" customWidth="1"/>
    <col min="11" max="11" width="12.140625" style="0" customWidth="1"/>
  </cols>
  <sheetData>
    <row r="2" ht="15">
      <c r="A2" t="s">
        <v>215</v>
      </c>
    </row>
    <row r="3" spans="1:10" ht="15">
      <c r="A3" s="4" t="s">
        <v>239</v>
      </c>
      <c r="B3" s="4"/>
      <c r="C3" s="4"/>
      <c r="D3" s="4"/>
      <c r="E3" s="4"/>
      <c r="F3" s="4"/>
      <c r="G3" s="4"/>
      <c r="H3" s="4"/>
      <c r="I3" s="4"/>
      <c r="J3" s="4"/>
    </row>
    <row r="4" spans="6:10" ht="15.75" thickBot="1">
      <c r="F4" s="17"/>
      <c r="G4" s="17"/>
      <c r="H4" s="17"/>
      <c r="I4" s="17"/>
      <c r="J4" s="17"/>
    </row>
    <row r="5" spans="1:11" ht="25.5" customHeight="1">
      <c r="A5" s="122" t="s">
        <v>102</v>
      </c>
      <c r="B5" s="253" t="s">
        <v>264</v>
      </c>
      <c r="C5" s="254"/>
      <c r="D5" s="254"/>
      <c r="E5" s="255"/>
      <c r="F5" s="79"/>
      <c r="G5" s="123" t="s">
        <v>103</v>
      </c>
      <c r="H5" s="256" t="s">
        <v>264</v>
      </c>
      <c r="I5" s="256"/>
      <c r="J5" s="256"/>
      <c r="K5" s="257"/>
    </row>
    <row r="6" spans="1:11" ht="38.25">
      <c r="A6" s="180"/>
      <c r="B6" s="181" t="s">
        <v>0</v>
      </c>
      <c r="C6" s="181" t="s">
        <v>224</v>
      </c>
      <c r="D6" s="181" t="s">
        <v>223</v>
      </c>
      <c r="E6" s="181" t="s">
        <v>194</v>
      </c>
      <c r="F6" s="182"/>
      <c r="G6" s="183"/>
      <c r="H6" s="184" t="s">
        <v>0</v>
      </c>
      <c r="I6" s="181" t="s">
        <v>224</v>
      </c>
      <c r="J6" s="184" t="s">
        <v>223</v>
      </c>
      <c r="K6" s="185" t="s">
        <v>226</v>
      </c>
    </row>
    <row r="7" spans="1:11" ht="15">
      <c r="A7" s="11" t="s">
        <v>104</v>
      </c>
      <c r="B7" s="6">
        <f>'1.sz.Bevételi források'!C5</f>
        <v>53110</v>
      </c>
      <c r="C7" s="6">
        <f aca="true" t="shared" si="0" ref="C7:C12">B7-D7</f>
        <v>50850</v>
      </c>
      <c r="D7" s="76">
        <v>2260</v>
      </c>
      <c r="E7" s="6"/>
      <c r="F7" s="80"/>
      <c r="G7" s="19" t="s">
        <v>109</v>
      </c>
      <c r="H7" s="6">
        <f>'2.szKiadás kiemelt jogcímenként'!C5</f>
        <v>288689</v>
      </c>
      <c r="I7" s="6">
        <f aca="true" t="shared" si="1" ref="I7:I19">H7-J7</f>
        <v>243726</v>
      </c>
      <c r="J7" s="6">
        <v>44963</v>
      </c>
      <c r="K7" s="186"/>
    </row>
    <row r="8" spans="1:11" ht="15">
      <c r="A8" s="11" t="s">
        <v>197</v>
      </c>
      <c r="B8" s="6">
        <f>'1.sz.Bevételi források'!C8</f>
        <v>68570</v>
      </c>
      <c r="C8" s="6">
        <f t="shared" si="0"/>
        <v>36000</v>
      </c>
      <c r="D8" s="76">
        <v>32570</v>
      </c>
      <c r="E8" s="6"/>
      <c r="F8" s="80"/>
      <c r="G8" s="19" t="s">
        <v>110</v>
      </c>
      <c r="H8" s="6">
        <f>'2.szKiadás kiemelt jogcímenként'!C6</f>
        <v>51751</v>
      </c>
      <c r="I8" s="6">
        <f t="shared" si="1"/>
        <v>44236</v>
      </c>
      <c r="J8" s="6">
        <v>7515</v>
      </c>
      <c r="K8" s="186"/>
    </row>
    <row r="9" spans="1:11" ht="15">
      <c r="A9" s="11" t="s">
        <v>105</v>
      </c>
      <c r="B9" s="6">
        <f>'1.sz.Bevételi források'!C16</f>
        <v>0</v>
      </c>
      <c r="C9" s="6">
        <f t="shared" si="0"/>
        <v>0</v>
      </c>
      <c r="D9" s="76"/>
      <c r="E9" s="6"/>
      <c r="F9" s="80"/>
      <c r="G9" s="19" t="s">
        <v>111</v>
      </c>
      <c r="H9" s="6">
        <f>'2.szKiadás kiemelt jogcímenként'!C7</f>
        <v>147700</v>
      </c>
      <c r="I9" s="6">
        <f t="shared" si="1"/>
        <v>83357</v>
      </c>
      <c r="J9" s="6">
        <v>64343</v>
      </c>
      <c r="K9" s="186"/>
    </row>
    <row r="10" spans="1:11" ht="25.5">
      <c r="A10" s="11" t="s">
        <v>106</v>
      </c>
      <c r="B10" s="76">
        <v>319828</v>
      </c>
      <c r="C10" s="6">
        <f t="shared" si="0"/>
        <v>282841</v>
      </c>
      <c r="D10" s="76">
        <v>36987</v>
      </c>
      <c r="E10" s="76"/>
      <c r="F10" s="80"/>
      <c r="G10" s="20" t="s">
        <v>115</v>
      </c>
      <c r="H10" s="6">
        <f>'2.szKiadás kiemelt jogcímenként'!C9</f>
        <v>0</v>
      </c>
      <c r="I10" s="6">
        <f t="shared" si="1"/>
        <v>0</v>
      </c>
      <c r="J10" s="6">
        <v>0</v>
      </c>
      <c r="K10" s="186"/>
    </row>
    <row r="11" spans="1:11" ht="15">
      <c r="A11" s="11" t="s">
        <v>198</v>
      </c>
      <c r="B11" s="6">
        <f>'1.sz.Bevételi források'!C19</f>
        <v>0</v>
      </c>
      <c r="C11" s="6">
        <f t="shared" si="0"/>
        <v>0</v>
      </c>
      <c r="D11" s="6"/>
      <c r="E11" s="6"/>
      <c r="F11" s="80"/>
      <c r="G11" s="19" t="s">
        <v>112</v>
      </c>
      <c r="H11" s="6">
        <f>'2.szKiadás kiemelt jogcímenként'!C10</f>
        <v>0</v>
      </c>
      <c r="I11" s="6">
        <f t="shared" si="1"/>
        <v>0</v>
      </c>
      <c r="J11" s="6">
        <v>0</v>
      </c>
      <c r="K11" s="186"/>
    </row>
    <row r="12" spans="1:11" ht="15">
      <c r="A12" s="11"/>
      <c r="B12" s="6"/>
      <c r="C12" s="6">
        <f t="shared" si="0"/>
        <v>0</v>
      </c>
      <c r="D12" s="6"/>
      <c r="E12" s="6"/>
      <c r="F12" s="80"/>
      <c r="G12" s="19" t="s">
        <v>121</v>
      </c>
      <c r="H12" s="6">
        <f>'2.szKiadás kiemelt jogcímenként'!C11</f>
        <v>250</v>
      </c>
      <c r="I12" s="6">
        <f t="shared" si="1"/>
        <v>250</v>
      </c>
      <c r="J12" s="6">
        <v>0</v>
      </c>
      <c r="K12" s="186"/>
    </row>
    <row r="13" spans="1:11" ht="14.25">
      <c r="A13" s="188" t="s">
        <v>30</v>
      </c>
      <c r="B13" s="190">
        <f>SUM(B7:B12)</f>
        <v>441508</v>
      </c>
      <c r="C13" s="190">
        <f>SUM(C7:C12)</f>
        <v>369691</v>
      </c>
      <c r="D13" s="190">
        <f>SUM(D7:D12)</f>
        <v>71817</v>
      </c>
      <c r="E13" s="190">
        <f>SUM(E7:E12)</f>
        <v>0</v>
      </c>
      <c r="F13" s="80"/>
      <c r="G13" s="189" t="s">
        <v>32</v>
      </c>
      <c r="H13" s="190">
        <f>SUM(H7:H12)</f>
        <v>488390</v>
      </c>
      <c r="I13" s="190">
        <f>SUM(I7:I12)</f>
        <v>371569</v>
      </c>
      <c r="J13" s="190">
        <f>SUM(J7:J12)</f>
        <v>116821</v>
      </c>
      <c r="K13" s="190">
        <f>SUM(K7:K12)</f>
        <v>0</v>
      </c>
    </row>
    <row r="14" spans="1:11" ht="25.5">
      <c r="A14" s="11" t="s">
        <v>199</v>
      </c>
      <c r="B14" s="6">
        <f>'1.sz.Bevételi források'!C22</f>
        <v>0</v>
      </c>
      <c r="C14" s="6"/>
      <c r="D14" s="6"/>
      <c r="E14" s="6"/>
      <c r="F14" s="80"/>
      <c r="G14" s="77" t="s">
        <v>114</v>
      </c>
      <c r="H14" s="6">
        <f>'2.szKiadás kiemelt jogcímenként'!C18</f>
        <v>0</v>
      </c>
      <c r="I14" s="6">
        <f t="shared" si="1"/>
        <v>0</v>
      </c>
      <c r="J14" s="6"/>
      <c r="K14" s="186"/>
    </row>
    <row r="15" spans="1:11" ht="14.25">
      <c r="A15" s="11" t="s">
        <v>200</v>
      </c>
      <c r="B15" s="6">
        <f>'1.sz.Bevételi források'!C30</f>
        <v>0</v>
      </c>
      <c r="C15" s="6"/>
      <c r="D15" s="6"/>
      <c r="E15" s="6"/>
      <c r="F15" s="80"/>
      <c r="G15" s="77" t="s">
        <v>113</v>
      </c>
      <c r="H15" s="6">
        <f>'2.szKiadás kiemelt jogcímenként'!C17</f>
        <v>0</v>
      </c>
      <c r="I15" s="6">
        <f t="shared" si="1"/>
        <v>0</v>
      </c>
      <c r="J15" s="6"/>
      <c r="K15" s="186"/>
    </row>
    <row r="16" spans="1:11" ht="14.25">
      <c r="A16" s="11" t="s">
        <v>107</v>
      </c>
      <c r="B16" s="6">
        <f>'1.sz.Bevételi források'!C34</f>
        <v>0</v>
      </c>
      <c r="C16" s="6"/>
      <c r="D16" s="6"/>
      <c r="E16" s="6"/>
      <c r="F16" s="80"/>
      <c r="G16" s="77" t="s">
        <v>116</v>
      </c>
      <c r="H16" s="6">
        <f>'2.szKiadás kiemelt jogcímenként'!C14</f>
        <v>312</v>
      </c>
      <c r="I16" s="6">
        <f t="shared" si="1"/>
        <v>312</v>
      </c>
      <c r="J16" s="6"/>
      <c r="K16" s="186"/>
    </row>
    <row r="17" spans="1:11" ht="14.25">
      <c r="A17" s="11"/>
      <c r="B17" s="6"/>
      <c r="C17" s="6"/>
      <c r="D17" s="6"/>
      <c r="E17" s="6"/>
      <c r="F17" s="80"/>
      <c r="G17" s="77" t="s">
        <v>117</v>
      </c>
      <c r="H17" s="6">
        <f>'2.szKiadás kiemelt jogcímenként'!C15</f>
        <v>1000</v>
      </c>
      <c r="I17" s="6">
        <f t="shared" si="1"/>
        <v>1000</v>
      </c>
      <c r="J17" s="6"/>
      <c r="K17" s="186"/>
    </row>
    <row r="18" spans="1:11" ht="14.25">
      <c r="A18" s="188" t="s">
        <v>35</v>
      </c>
      <c r="B18" s="190">
        <f>SUM(B14:B17)</f>
        <v>0</v>
      </c>
      <c r="C18" s="190">
        <f>SUM(C14:C17)</f>
        <v>0</v>
      </c>
      <c r="D18" s="190">
        <f>SUM(D14:D17)</f>
        <v>0</v>
      </c>
      <c r="E18" s="190">
        <f>SUM(E14:E17)</f>
        <v>0</v>
      </c>
      <c r="F18" s="80"/>
      <c r="G18" s="189" t="s">
        <v>128</v>
      </c>
      <c r="H18" s="190">
        <f>SUM(H14:H17)</f>
        <v>1312</v>
      </c>
      <c r="I18" s="190">
        <f>SUM(I14:I17)</f>
        <v>1312</v>
      </c>
      <c r="J18" s="190">
        <f>SUM(J14:J17)</f>
        <v>0</v>
      </c>
      <c r="K18" s="190">
        <f>SUM(K14:K17)</f>
        <v>0</v>
      </c>
    </row>
    <row r="19" spans="1:11" ht="14.25">
      <c r="A19" s="11" t="s">
        <v>108</v>
      </c>
      <c r="B19" s="6">
        <f>'1.sz.Bevételi források'!C39</f>
        <v>87576</v>
      </c>
      <c r="C19" s="6">
        <f>B19-D19</f>
        <v>3190</v>
      </c>
      <c r="D19" s="219">
        <v>84386</v>
      </c>
      <c r="E19" s="191"/>
      <c r="F19" s="192"/>
      <c r="G19" s="193" t="s">
        <v>252</v>
      </c>
      <c r="H19" s="194">
        <f>'2.szKiadás kiemelt jogcímenként'!C20</f>
        <v>39382</v>
      </c>
      <c r="I19" s="194">
        <f t="shared" si="1"/>
        <v>0</v>
      </c>
      <c r="J19" s="194">
        <v>39382</v>
      </c>
      <c r="K19" s="194"/>
    </row>
    <row r="20" spans="1:11" ht="15" thickBot="1">
      <c r="A20" s="48" t="s">
        <v>16</v>
      </c>
      <c r="B20" s="49">
        <f>SUM(B7:B18)-B13-B18+B19</f>
        <v>529084</v>
      </c>
      <c r="C20" s="49">
        <f>SUM(C7:C18)-C13-C18+C19</f>
        <v>372881</v>
      </c>
      <c r="D20" s="49">
        <f>SUM(D7:D18)-D13-D18+D19</f>
        <v>156203</v>
      </c>
      <c r="E20" s="49">
        <f>SUM(E7:E18)-E13-E18+E19</f>
        <v>0</v>
      </c>
      <c r="F20" s="78"/>
      <c r="G20" s="51" t="s">
        <v>16</v>
      </c>
      <c r="H20" s="49">
        <f>SUM(H7:H18)-H13-H18+H19</f>
        <v>529084</v>
      </c>
      <c r="I20" s="49">
        <f>SUM(I7:I18)-I13-I18+I19</f>
        <v>372881</v>
      </c>
      <c r="J20" s="49">
        <f>SUM(J7:J18)-J13-J18+J19</f>
        <v>156203</v>
      </c>
      <c r="K20" s="49">
        <f>SUM(K7:K18)-K13-K18+K19</f>
        <v>0</v>
      </c>
    </row>
    <row r="22" ht="14.25">
      <c r="H22" s="1"/>
    </row>
    <row r="23" spans="1:10" ht="14.25">
      <c r="A23" s="4" t="s">
        <v>240</v>
      </c>
      <c r="B23" s="4"/>
      <c r="C23" s="4"/>
      <c r="D23" s="4"/>
      <c r="E23" s="4"/>
      <c r="F23" s="4"/>
      <c r="G23" s="4"/>
      <c r="H23" s="4"/>
      <c r="I23" s="4"/>
      <c r="J23" s="4"/>
    </row>
    <row r="24" spans="6:10" ht="15" thickBot="1">
      <c r="F24" s="17"/>
      <c r="G24" s="17"/>
      <c r="H24" s="17"/>
      <c r="I24" s="17"/>
      <c r="J24" s="17"/>
    </row>
    <row r="25" spans="1:11" ht="14.25">
      <c r="A25" s="122" t="s">
        <v>102</v>
      </c>
      <c r="B25" s="253" t="s">
        <v>264</v>
      </c>
      <c r="C25" s="254"/>
      <c r="D25" s="254"/>
      <c r="E25" s="255"/>
      <c r="F25" s="79"/>
      <c r="G25" s="69" t="s">
        <v>103</v>
      </c>
      <c r="H25" s="256" t="s">
        <v>264</v>
      </c>
      <c r="I25" s="256"/>
      <c r="J25" s="256"/>
      <c r="K25" s="257"/>
    </row>
    <row r="26" spans="1:11" ht="25.5">
      <c r="A26" s="180"/>
      <c r="B26" s="181" t="s">
        <v>0</v>
      </c>
      <c r="C26" s="181" t="s">
        <v>224</v>
      </c>
      <c r="D26" s="181" t="s">
        <v>223</v>
      </c>
      <c r="E26" s="181" t="s">
        <v>194</v>
      </c>
      <c r="F26" s="182"/>
      <c r="G26" s="187"/>
      <c r="H26" s="184" t="s">
        <v>0</v>
      </c>
      <c r="I26" s="181" t="s">
        <v>224</v>
      </c>
      <c r="J26" s="184" t="s">
        <v>223</v>
      </c>
      <c r="K26" s="185" t="s">
        <v>194</v>
      </c>
    </row>
    <row r="27" spans="1:11" ht="14.25">
      <c r="A27" s="11" t="s">
        <v>104</v>
      </c>
      <c r="B27" s="6">
        <f>'1.sz.Bevételi források'!D5</f>
        <v>72621</v>
      </c>
      <c r="C27" s="6">
        <f>B27-D27</f>
        <v>72621</v>
      </c>
      <c r="D27" s="76"/>
      <c r="E27" s="6"/>
      <c r="F27" s="80"/>
      <c r="G27" s="19" t="s">
        <v>109</v>
      </c>
      <c r="H27" s="6">
        <f>'2.szKiadás kiemelt jogcímenként'!D5</f>
        <v>323212</v>
      </c>
      <c r="I27" s="6">
        <f aca="true" t="shared" si="2" ref="I27:I32">H27-J27</f>
        <v>318812</v>
      </c>
      <c r="J27" s="6">
        <v>4400</v>
      </c>
      <c r="K27" s="186"/>
    </row>
    <row r="28" spans="1:11" ht="14.25">
      <c r="A28" s="11" t="s">
        <v>197</v>
      </c>
      <c r="B28" s="6">
        <f>'1.sz.Bevételi források'!D8</f>
        <v>0</v>
      </c>
      <c r="C28" s="6">
        <f>B28-D28</f>
        <v>0</v>
      </c>
      <c r="D28" s="76"/>
      <c r="E28" s="6"/>
      <c r="F28" s="80"/>
      <c r="G28" s="19" t="s">
        <v>110</v>
      </c>
      <c r="H28" s="6">
        <f>'2.szKiadás kiemelt jogcímenként'!D6</f>
        <v>63091</v>
      </c>
      <c r="I28" s="6">
        <f t="shared" si="2"/>
        <v>62233</v>
      </c>
      <c r="J28" s="6">
        <v>858</v>
      </c>
      <c r="K28" s="186"/>
    </row>
    <row r="29" spans="1:11" ht="14.25">
      <c r="A29" s="11" t="s">
        <v>105</v>
      </c>
      <c r="B29" s="6">
        <f>'1.sz.Bevételi források'!D16</f>
        <v>0</v>
      </c>
      <c r="C29" s="6">
        <f>B29-D29</f>
        <v>0</v>
      </c>
      <c r="D29" s="76"/>
      <c r="E29" s="6"/>
      <c r="F29" s="80"/>
      <c r="G29" s="19" t="s">
        <v>111</v>
      </c>
      <c r="H29" s="6">
        <f>'2.szKiadás kiemelt jogcímenként'!D7</f>
        <v>171557</v>
      </c>
      <c r="I29" s="6">
        <f t="shared" si="2"/>
        <v>163475</v>
      </c>
      <c r="J29" s="6">
        <v>8082</v>
      </c>
      <c r="K29" s="186"/>
    </row>
    <row r="30" spans="1:11" ht="25.5">
      <c r="A30" s="11" t="s">
        <v>106</v>
      </c>
      <c r="B30" s="76">
        <v>468735</v>
      </c>
      <c r="C30" s="6">
        <f>B30-D30</f>
        <v>468735</v>
      </c>
      <c r="D30" s="76"/>
      <c r="E30" s="76"/>
      <c r="F30" s="80"/>
      <c r="G30" s="20" t="s">
        <v>115</v>
      </c>
      <c r="H30" s="6">
        <f>'2.szKiadás kiemelt jogcímenként'!D9</f>
        <v>0</v>
      </c>
      <c r="I30" s="6">
        <f t="shared" si="2"/>
        <v>0</v>
      </c>
      <c r="J30" s="6"/>
      <c r="K30" s="186"/>
    </row>
    <row r="31" spans="1:11" ht="14.25">
      <c r="A31" s="11" t="s">
        <v>198</v>
      </c>
      <c r="B31" s="6">
        <f>'1.sz.Bevételi források'!D19</f>
        <v>0</v>
      </c>
      <c r="C31" s="6">
        <f>B31-D31</f>
        <v>0</v>
      </c>
      <c r="D31" s="6"/>
      <c r="E31" s="6"/>
      <c r="F31" s="80"/>
      <c r="G31" s="19" t="s">
        <v>112</v>
      </c>
      <c r="H31" s="6">
        <f>'2.szKiadás kiemelt jogcímenként'!D10</f>
        <v>0</v>
      </c>
      <c r="I31" s="6">
        <f t="shared" si="2"/>
        <v>0</v>
      </c>
      <c r="J31" s="6"/>
      <c r="K31" s="186"/>
    </row>
    <row r="32" spans="1:11" ht="14.25">
      <c r="A32" s="11"/>
      <c r="B32" s="6"/>
      <c r="C32" s="6"/>
      <c r="D32" s="6"/>
      <c r="E32" s="6"/>
      <c r="F32" s="80"/>
      <c r="G32" s="19" t="s">
        <v>121</v>
      </c>
      <c r="H32" s="6">
        <f>'2.szKiadás kiemelt jogcímenként'!D11</f>
        <v>0</v>
      </c>
      <c r="I32" s="6">
        <f t="shared" si="2"/>
        <v>0</v>
      </c>
      <c r="J32" s="6"/>
      <c r="K32" s="186"/>
    </row>
    <row r="33" spans="1:11" ht="14.25">
      <c r="A33" s="188" t="s">
        <v>30</v>
      </c>
      <c r="B33" s="190">
        <f>SUM(B27:B32)</f>
        <v>541356</v>
      </c>
      <c r="C33" s="190">
        <f>SUM(C27:C32)</f>
        <v>541356</v>
      </c>
      <c r="D33" s="190">
        <f>SUM(D27:D32)</f>
        <v>0</v>
      </c>
      <c r="E33" s="190">
        <f>SUM(E27:E32)</f>
        <v>0</v>
      </c>
      <c r="F33" s="80"/>
      <c r="G33" s="189" t="s">
        <v>32</v>
      </c>
      <c r="H33" s="190">
        <f>SUM(H27:H32)</f>
        <v>557860</v>
      </c>
      <c r="I33" s="190">
        <f>SUM(I27:I32)</f>
        <v>544520</v>
      </c>
      <c r="J33" s="190">
        <f>SUM(J27:J32)</f>
        <v>13340</v>
      </c>
      <c r="K33" s="190">
        <f>SUM(K27:K32)</f>
        <v>0</v>
      </c>
    </row>
    <row r="34" spans="1:11" ht="25.5">
      <c r="A34" s="11" t="s">
        <v>199</v>
      </c>
      <c r="B34" s="6">
        <f>'1.sz.Bevételi források'!D22</f>
        <v>0</v>
      </c>
      <c r="C34" s="6">
        <f>B34-D34</f>
        <v>0</v>
      </c>
      <c r="D34" s="6"/>
      <c r="E34" s="6"/>
      <c r="F34" s="80"/>
      <c r="G34" s="77" t="s">
        <v>114</v>
      </c>
      <c r="H34" s="6">
        <f>'2.szKiadás kiemelt jogcímenként'!D18</f>
        <v>0</v>
      </c>
      <c r="I34" s="6">
        <f>H34-J34</f>
        <v>0</v>
      </c>
      <c r="J34" s="6"/>
      <c r="K34" s="186"/>
    </row>
    <row r="35" spans="1:11" ht="14.25">
      <c r="A35" s="11" t="s">
        <v>200</v>
      </c>
      <c r="B35" s="6">
        <f>'1.sz.Bevételi források'!D30</f>
        <v>0</v>
      </c>
      <c r="C35" s="6">
        <f>B35-D35</f>
        <v>0</v>
      </c>
      <c r="D35" s="6"/>
      <c r="E35" s="6"/>
      <c r="F35" s="80"/>
      <c r="G35" s="77" t="s">
        <v>113</v>
      </c>
      <c r="H35" s="6">
        <f>'2.szKiadás kiemelt jogcímenként'!D17</f>
        <v>0</v>
      </c>
      <c r="I35" s="6">
        <f>H35-J35</f>
        <v>0</v>
      </c>
      <c r="J35" s="6"/>
      <c r="K35" s="186"/>
    </row>
    <row r="36" spans="1:11" ht="14.25">
      <c r="A36" s="11" t="s">
        <v>107</v>
      </c>
      <c r="B36" s="6">
        <f>'1.sz.Bevételi források'!D34</f>
        <v>0</v>
      </c>
      <c r="C36" s="6">
        <f>B36-D36</f>
        <v>0</v>
      </c>
      <c r="D36" s="6"/>
      <c r="E36" s="6"/>
      <c r="F36" s="80"/>
      <c r="G36" s="77" t="s">
        <v>116</v>
      </c>
      <c r="H36" s="6">
        <f>'2.szKiadás kiemelt jogcímenként'!D14</f>
        <v>0</v>
      </c>
      <c r="I36" s="6">
        <f>H36-J36</f>
        <v>0</v>
      </c>
      <c r="J36" s="6"/>
      <c r="K36" s="186"/>
    </row>
    <row r="37" spans="1:11" ht="14.25">
      <c r="A37" s="11"/>
      <c r="B37" s="6"/>
      <c r="C37" s="6">
        <f>B37-D37</f>
        <v>0</v>
      </c>
      <c r="D37" s="6"/>
      <c r="E37" s="6"/>
      <c r="F37" s="80"/>
      <c r="G37" s="77" t="s">
        <v>117</v>
      </c>
      <c r="H37" s="6">
        <f>'2.szKiadás kiemelt jogcímenként'!D15</f>
        <v>0</v>
      </c>
      <c r="I37" s="6">
        <f>H37-J37</f>
        <v>0</v>
      </c>
      <c r="J37" s="6"/>
      <c r="K37" s="186"/>
    </row>
    <row r="38" spans="1:11" ht="14.25">
      <c r="A38" s="188" t="s">
        <v>35</v>
      </c>
      <c r="B38" s="190">
        <f>SUM(B34:B37)</f>
        <v>0</v>
      </c>
      <c r="C38" s="190">
        <f>SUM(C34:C37)</f>
        <v>0</v>
      </c>
      <c r="D38" s="190">
        <f>SUM(D34:D37)</f>
        <v>0</v>
      </c>
      <c r="E38" s="190">
        <f>SUM(E34:E37)</f>
        <v>0</v>
      </c>
      <c r="F38" s="80"/>
      <c r="G38" s="189" t="s">
        <v>128</v>
      </c>
      <c r="H38" s="190">
        <f>SUM(H34:H37)</f>
        <v>0</v>
      </c>
      <c r="I38" s="190">
        <f>SUM(I34:I37)</f>
        <v>0</v>
      </c>
      <c r="J38" s="190">
        <f>SUM(J34:J37)</f>
        <v>0</v>
      </c>
      <c r="K38" s="190">
        <f>SUM(K34:K37)</f>
        <v>0</v>
      </c>
    </row>
    <row r="39" spans="1:11" ht="14.25">
      <c r="A39" s="11" t="s">
        <v>108</v>
      </c>
      <c r="B39" s="6">
        <f>'1.sz.Bevételi források'!D40</f>
        <v>29519</v>
      </c>
      <c r="C39" s="6">
        <f>B39-D39</f>
        <v>3164</v>
      </c>
      <c r="D39" s="6">
        <v>26355</v>
      </c>
      <c r="E39" s="6"/>
      <c r="F39" s="80"/>
      <c r="G39" s="193" t="s">
        <v>252</v>
      </c>
      <c r="H39" s="195">
        <f>'2.szKiadás kiemelt jogcímenként'!D20</f>
        <v>13015</v>
      </c>
      <c r="I39" s="195">
        <f>H39-J39</f>
        <v>0</v>
      </c>
      <c r="J39" s="195">
        <v>13015</v>
      </c>
      <c r="K39" s="196"/>
    </row>
    <row r="40" spans="1:11" ht="15" thickBot="1">
      <c r="A40" s="48" t="s">
        <v>16</v>
      </c>
      <c r="B40" s="49">
        <f>SUM(B27:B39)-B33-B38</f>
        <v>570875</v>
      </c>
      <c r="C40" s="49">
        <f>SUM(C27:C39)-C33-C38</f>
        <v>544520</v>
      </c>
      <c r="D40" s="49">
        <f>SUM(D27:D39)-D33-D38</f>
        <v>26355</v>
      </c>
      <c r="E40" s="49">
        <f>SUM(E27:E39)-E33-E38</f>
        <v>0</v>
      </c>
      <c r="F40" s="78"/>
      <c r="G40" s="51" t="s">
        <v>16</v>
      </c>
      <c r="H40" s="49">
        <f>H33+H38+H39</f>
        <v>570875</v>
      </c>
      <c r="I40" s="49">
        <f>I33+I38+I39</f>
        <v>544520</v>
      </c>
      <c r="J40" s="49">
        <f>J33+J38+J39</f>
        <v>26355</v>
      </c>
      <c r="K40" s="49">
        <f>K33+K38+K39</f>
        <v>0</v>
      </c>
    </row>
    <row r="43" ht="14.25">
      <c r="H43" s="1"/>
    </row>
  </sheetData>
  <sheetProtection/>
  <mergeCells count="4">
    <mergeCell ref="B5:E5"/>
    <mergeCell ref="H5:K5"/>
    <mergeCell ref="B25:E25"/>
    <mergeCell ref="H25:K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&amp;L&amp;G&amp;C.../2020 (II.19.) számú határozat
a Marcali Kistérségi Többcélú Társulás
2020. évi költségvetéséről
</oddHeader>
    <oddFooter>&amp;C&amp;P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F7"/>
  <sheetViews>
    <sheetView workbookViewId="0" topLeftCell="A1">
      <selection activeCell="B2" sqref="B2"/>
    </sheetView>
  </sheetViews>
  <sheetFormatPr defaultColWidth="9.140625" defaultRowHeight="15"/>
  <cols>
    <col min="3" max="3" width="26.421875" style="0" customWidth="1"/>
    <col min="4" max="4" width="13.8515625" style="0" customWidth="1"/>
    <col min="5" max="5" width="14.421875" style="0" customWidth="1"/>
    <col min="6" max="6" width="11.00390625" style="0" customWidth="1"/>
  </cols>
  <sheetData>
    <row r="2" spans="2:6" ht="15" thickBot="1">
      <c r="B2" s="4" t="s">
        <v>205</v>
      </c>
      <c r="F2" s="18" t="s">
        <v>60</v>
      </c>
    </row>
    <row r="3" spans="2:6" ht="51.75">
      <c r="B3" s="63" t="s">
        <v>28</v>
      </c>
      <c r="C3" s="64" t="s">
        <v>26</v>
      </c>
      <c r="D3" s="165" t="s">
        <v>211</v>
      </c>
      <c r="E3" s="165" t="s">
        <v>212</v>
      </c>
      <c r="F3" s="166" t="s">
        <v>213</v>
      </c>
    </row>
    <row r="4" spans="2:6" ht="25.5">
      <c r="B4" s="42" t="s">
        <v>12</v>
      </c>
      <c r="C4" s="19" t="s">
        <v>238</v>
      </c>
      <c r="D4" s="43">
        <v>75</v>
      </c>
      <c r="E4" s="43">
        <v>0</v>
      </c>
      <c r="F4" s="44">
        <f>SUM(D4:E4)</f>
        <v>75</v>
      </c>
    </row>
    <row r="5" spans="2:6" ht="14.25">
      <c r="B5" s="42" t="s">
        <v>13</v>
      </c>
      <c r="C5" s="128" t="s">
        <v>219</v>
      </c>
      <c r="D5" s="167">
        <v>103</v>
      </c>
      <c r="E5" s="43"/>
      <c r="F5" s="44">
        <f>SUM(D5:E5)</f>
        <v>103</v>
      </c>
    </row>
    <row r="6" spans="2:6" ht="14.25">
      <c r="B6" s="127"/>
      <c r="C6" s="128"/>
      <c r="D6" s="167"/>
      <c r="E6" s="167"/>
      <c r="F6" s="44">
        <f>SUM(D6:E6)</f>
        <v>0</v>
      </c>
    </row>
    <row r="7" spans="2:6" ht="15" thickBot="1">
      <c r="B7" s="61"/>
      <c r="C7" s="51" t="s">
        <v>27</v>
      </c>
      <c r="D7" s="62">
        <f>SUM(D4:D6)</f>
        <v>178</v>
      </c>
      <c r="E7" s="62">
        <f>SUM(E4:E6)</f>
        <v>0</v>
      </c>
      <c r="F7" s="62">
        <f>SUM(F4:F6)</f>
        <v>178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&amp;L&amp;G&amp;C.../2020 (II.19.) számú határozat
a Marcali Kistérségi Többcélú Társulás
2020. évi költségvetéséről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workbookViewId="0" topLeftCell="A1">
      <selection activeCell="A1" sqref="A1"/>
    </sheetView>
  </sheetViews>
  <sheetFormatPr defaultColWidth="9.140625" defaultRowHeight="15"/>
  <cols>
    <col min="2" max="2" width="53.57421875" style="0" customWidth="1"/>
    <col min="3" max="3" width="16.57421875" style="0" customWidth="1"/>
    <col min="4" max="4" width="19.8515625" style="0" customWidth="1"/>
    <col min="5" max="5" width="12.57421875" style="0" customWidth="1"/>
    <col min="13" max="13" width="9.8515625" style="0" bestFit="1" customWidth="1"/>
  </cols>
  <sheetData>
    <row r="1" ht="14.25">
      <c r="A1" s="2" t="s">
        <v>260</v>
      </c>
    </row>
    <row r="2" spans="1:5" ht="15" thickBot="1">
      <c r="A2" s="4" t="s">
        <v>132</v>
      </c>
      <c r="E2" s="17" t="s">
        <v>60</v>
      </c>
    </row>
    <row r="3" spans="1:5" ht="51.75">
      <c r="A3" s="63"/>
      <c r="B3" s="64" t="s">
        <v>61</v>
      </c>
      <c r="C3" s="165" t="s">
        <v>211</v>
      </c>
      <c r="D3" s="165" t="s">
        <v>214</v>
      </c>
      <c r="E3" s="166" t="s">
        <v>213</v>
      </c>
    </row>
    <row r="4" spans="1:5" ht="16.5" customHeight="1">
      <c r="A4" s="42" t="s">
        <v>12</v>
      </c>
      <c r="B4" s="19" t="s">
        <v>265</v>
      </c>
      <c r="C4" s="43">
        <v>52</v>
      </c>
      <c r="D4" s="43"/>
      <c r="E4" s="44">
        <f>SUM(C4:D4)</f>
        <v>52</v>
      </c>
    </row>
    <row r="5" spans="1:5" ht="16.5" customHeight="1">
      <c r="A5" s="42" t="s">
        <v>13</v>
      </c>
      <c r="B5" s="19" t="s">
        <v>266</v>
      </c>
      <c r="C5" s="43">
        <v>44</v>
      </c>
      <c r="D5" s="43"/>
      <c r="E5" s="44">
        <f>SUM(C5:D5)</f>
        <v>44</v>
      </c>
    </row>
    <row r="6" spans="1:5" ht="16.5" customHeight="1">
      <c r="A6" s="42" t="s">
        <v>14</v>
      </c>
      <c r="B6" s="19"/>
      <c r="C6" s="43"/>
      <c r="D6" s="43"/>
      <c r="E6" s="44">
        <f>SUM(C6:D6)</f>
        <v>0</v>
      </c>
    </row>
    <row r="7" spans="1:5" ht="16.5" customHeight="1">
      <c r="A7" s="42" t="s">
        <v>15</v>
      </c>
      <c r="B7" s="19"/>
      <c r="C7" s="43"/>
      <c r="D7" s="43"/>
      <c r="E7" s="44">
        <f>SUM(C7:D7)</f>
        <v>0</v>
      </c>
    </row>
    <row r="8" spans="1:5" ht="16.5" customHeight="1">
      <c r="A8" s="42" t="s">
        <v>127</v>
      </c>
      <c r="B8" s="19"/>
      <c r="C8" s="43"/>
      <c r="D8" s="43"/>
      <c r="E8" s="44">
        <f>SUM(C8:D8)</f>
        <v>0</v>
      </c>
    </row>
    <row r="9" spans="1:5" ht="15" thickBot="1">
      <c r="A9" s="61"/>
      <c r="B9" s="51" t="s">
        <v>27</v>
      </c>
      <c r="C9" s="62">
        <f>SUM(C4:C8)</f>
        <v>96</v>
      </c>
      <c r="D9" s="62">
        <f>SUM(D4:D8)</f>
        <v>0</v>
      </c>
      <c r="E9" s="62">
        <f>SUM(E4:E8)</f>
        <v>96</v>
      </c>
    </row>
    <row r="10" spans="1:5" ht="25.5" customHeight="1">
      <c r="A10" s="258" t="s">
        <v>29</v>
      </c>
      <c r="B10" s="258"/>
      <c r="C10" s="258"/>
      <c r="D10" s="258"/>
      <c r="E10" s="258"/>
    </row>
    <row r="12" ht="15" thickBot="1"/>
    <row r="13" spans="1:5" ht="51.75">
      <c r="A13" s="259" t="s">
        <v>120</v>
      </c>
      <c r="B13" s="260"/>
      <c r="C13" s="168" t="s">
        <v>211</v>
      </c>
      <c r="D13" s="168" t="s">
        <v>214</v>
      </c>
      <c r="E13" s="169" t="s">
        <v>213</v>
      </c>
    </row>
    <row r="14" spans="1:14" ht="14.25">
      <c r="A14" s="42" t="s">
        <v>12</v>
      </c>
      <c r="B14" s="19" t="s">
        <v>265</v>
      </c>
      <c r="C14" s="43">
        <v>9</v>
      </c>
      <c r="D14" s="43"/>
      <c r="E14" s="44">
        <f>SUM(C14:D14)</f>
        <v>9</v>
      </c>
      <c r="G14" s="1"/>
      <c r="H14" s="1"/>
      <c r="I14" s="1"/>
      <c r="M14" s="1"/>
      <c r="N14" s="1"/>
    </row>
    <row r="15" spans="1:9" ht="14.25">
      <c r="A15" s="42" t="s">
        <v>13</v>
      </c>
      <c r="B15" s="19" t="s">
        <v>266</v>
      </c>
      <c r="C15" s="43">
        <v>36</v>
      </c>
      <c r="D15" s="43"/>
      <c r="E15" s="44">
        <f>SUM(C15:D15)</f>
        <v>36</v>
      </c>
      <c r="G15" s="1"/>
      <c r="H15" s="1"/>
      <c r="I15" s="1"/>
    </row>
    <row r="16" spans="1:9" ht="14.25">
      <c r="A16" s="42" t="s">
        <v>14</v>
      </c>
      <c r="B16" s="19"/>
      <c r="C16" s="43"/>
      <c r="D16" s="43"/>
      <c r="E16" s="44">
        <f>SUM(C16:D16)</f>
        <v>0</v>
      </c>
      <c r="G16" s="1"/>
      <c r="H16" s="1"/>
      <c r="I16" s="1"/>
    </row>
    <row r="17" spans="1:9" ht="14.25">
      <c r="A17" s="42" t="s">
        <v>15</v>
      </c>
      <c r="B17" s="19"/>
      <c r="C17" s="43"/>
      <c r="D17" s="43"/>
      <c r="E17" s="44">
        <f>SUM(C17:D17)</f>
        <v>0</v>
      </c>
      <c r="G17" s="1"/>
      <c r="H17" s="1"/>
      <c r="I17" s="1"/>
    </row>
    <row r="18" spans="1:9" ht="14.25">
      <c r="A18" s="42" t="s">
        <v>127</v>
      </c>
      <c r="B18" s="19"/>
      <c r="C18" s="43"/>
      <c r="D18" s="43"/>
      <c r="E18" s="44">
        <f>SUM(C18:D18)</f>
        <v>0</v>
      </c>
      <c r="G18" s="1"/>
      <c r="H18" s="1"/>
      <c r="I18" s="1"/>
    </row>
    <row r="19" spans="1:5" ht="15" thickBot="1">
      <c r="A19" s="61"/>
      <c r="B19" s="51" t="s">
        <v>27</v>
      </c>
      <c r="C19" s="62">
        <f>SUM(C14:C18)</f>
        <v>45</v>
      </c>
      <c r="D19" s="62">
        <f>SUM(D14:D18)</f>
        <v>0</v>
      </c>
      <c r="E19" s="62">
        <f>SUM(E14:E18)</f>
        <v>45</v>
      </c>
    </row>
    <row r="22" spans="1:5" ht="15" thickBot="1">
      <c r="A22" s="4" t="s">
        <v>237</v>
      </c>
      <c r="E22" s="17" t="s">
        <v>60</v>
      </c>
    </row>
    <row r="23" spans="1:5" ht="51.75">
      <c r="A23" s="63"/>
      <c r="B23" s="174" t="s">
        <v>61</v>
      </c>
      <c r="C23" s="174" t="s">
        <v>211</v>
      </c>
      <c r="D23" s="174" t="s">
        <v>214</v>
      </c>
      <c r="E23" s="173" t="s">
        <v>213</v>
      </c>
    </row>
    <row r="24" spans="1:5" ht="14.25">
      <c r="A24" s="42"/>
      <c r="B24" s="19"/>
      <c r="C24" s="43"/>
      <c r="D24" s="43"/>
      <c r="E24" s="44"/>
    </row>
    <row r="25" spans="1:5" ht="14.25">
      <c r="A25" s="42"/>
      <c r="B25" s="19"/>
      <c r="C25" s="43"/>
      <c r="D25" s="43"/>
      <c r="E25" s="44"/>
    </row>
    <row r="26" spans="1:5" ht="15" thickBot="1">
      <c r="A26" s="61"/>
      <c r="B26" s="51" t="s">
        <v>27</v>
      </c>
      <c r="C26" s="62">
        <f>SUM(C24:C25)</f>
        <v>0</v>
      </c>
      <c r="D26" s="62">
        <f>SUM(D24:D25)</f>
        <v>0</v>
      </c>
      <c r="E26" s="62">
        <f>SUM(E24:E25)</f>
        <v>0</v>
      </c>
    </row>
    <row r="27" spans="1:5" ht="14.25">
      <c r="A27" s="258" t="s">
        <v>29</v>
      </c>
      <c r="B27" s="258"/>
      <c r="C27" s="258"/>
      <c r="D27" s="258"/>
      <c r="E27" s="258"/>
    </row>
    <row r="30" spans="1:5" ht="15" thickBot="1">
      <c r="A30" s="4" t="s">
        <v>219</v>
      </c>
      <c r="E30" s="17" t="s">
        <v>60</v>
      </c>
    </row>
    <row r="31" spans="1:5" ht="51.75">
      <c r="A31" s="63"/>
      <c r="B31" s="174" t="s">
        <v>61</v>
      </c>
      <c r="C31" s="174" t="s">
        <v>211</v>
      </c>
      <c r="D31" s="174" t="s">
        <v>214</v>
      </c>
      <c r="E31" s="173" t="s">
        <v>213</v>
      </c>
    </row>
    <row r="32" spans="1:5" ht="14.25">
      <c r="A32" s="42"/>
      <c r="B32" s="19"/>
      <c r="C32" s="43"/>
      <c r="D32" s="43"/>
      <c r="E32" s="44"/>
    </row>
    <row r="33" spans="1:5" ht="14.25">
      <c r="A33" s="42"/>
      <c r="B33" s="19"/>
      <c r="C33" s="43"/>
      <c r="D33" s="43"/>
      <c r="E33" s="44"/>
    </row>
    <row r="34" spans="1:5" ht="15" thickBot="1">
      <c r="A34" s="61"/>
      <c r="B34" s="51" t="s">
        <v>27</v>
      </c>
      <c r="C34" s="62">
        <f>SUM(C32:C33)</f>
        <v>0</v>
      </c>
      <c r="D34" s="62">
        <f>SUM(D32:D33)</f>
        <v>0</v>
      </c>
      <c r="E34" s="62">
        <f>SUM(E32:E33)</f>
        <v>0</v>
      </c>
    </row>
    <row r="35" spans="1:5" ht="14.25">
      <c r="A35" s="258" t="s">
        <v>29</v>
      </c>
      <c r="B35" s="258"/>
      <c r="C35" s="258"/>
      <c r="D35" s="258"/>
      <c r="E35" s="258"/>
    </row>
  </sheetData>
  <sheetProtection/>
  <mergeCells count="4">
    <mergeCell ref="A10:E10"/>
    <mergeCell ref="A13:B13"/>
    <mergeCell ref="A27:E27"/>
    <mergeCell ref="A35:E35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&amp;L&amp;G&amp;C.../2020 (II.19.) számú határozat
a Marcali Kistérségi Többcélú Társulás
2020. évi költségvetéséről
</oddHeader>
    <oddFooter>&amp;C&amp;P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H18"/>
  <sheetViews>
    <sheetView workbookViewId="0" topLeftCell="A8">
      <selection activeCell="F19" sqref="F19"/>
    </sheetView>
  </sheetViews>
  <sheetFormatPr defaultColWidth="9.140625" defaultRowHeight="15"/>
  <cols>
    <col min="1" max="1" width="5.57421875" style="0" customWidth="1"/>
    <col min="2" max="2" width="29.421875" style="0" customWidth="1"/>
    <col min="3" max="3" width="13.421875" style="0" customWidth="1"/>
    <col min="4" max="4" width="11.57421875" style="0" customWidth="1"/>
    <col min="5" max="5" width="12.00390625" style="0" customWidth="1"/>
    <col min="6" max="6" width="22.421875" style="0" customWidth="1"/>
  </cols>
  <sheetData>
    <row r="3" spans="1:6" ht="14.25">
      <c r="A3" s="2" t="s">
        <v>206</v>
      </c>
      <c r="B3" s="2"/>
      <c r="C3" s="2"/>
      <c r="D3" s="2"/>
      <c r="E3" s="2"/>
      <c r="F3" s="3" t="s">
        <v>20</v>
      </c>
    </row>
    <row r="4" spans="1:6" ht="15" thickBot="1">
      <c r="A4" s="2" t="s">
        <v>238</v>
      </c>
      <c r="B4" s="2"/>
      <c r="C4" s="2"/>
      <c r="D4" s="2"/>
      <c r="E4" s="2"/>
      <c r="F4" s="3"/>
    </row>
    <row r="5" spans="1:6" ht="15" customHeight="1">
      <c r="A5" s="66" t="s">
        <v>21</v>
      </c>
      <c r="B5" s="234" t="s">
        <v>22</v>
      </c>
      <c r="C5" s="234" t="s">
        <v>208</v>
      </c>
      <c r="D5" s="234" t="s">
        <v>209</v>
      </c>
      <c r="E5" s="234" t="s">
        <v>210</v>
      </c>
      <c r="F5" s="236" t="s">
        <v>23</v>
      </c>
    </row>
    <row r="6" spans="1:6" ht="51.75" customHeight="1">
      <c r="A6" s="67" t="s">
        <v>24</v>
      </c>
      <c r="B6" s="235"/>
      <c r="C6" s="235"/>
      <c r="D6" s="235"/>
      <c r="E6" s="235"/>
      <c r="F6" s="237"/>
    </row>
    <row r="7" spans="1:6" ht="42.75" customHeight="1">
      <c r="A7" s="127" t="s">
        <v>12</v>
      </c>
      <c r="B7" s="128" t="s">
        <v>241</v>
      </c>
      <c r="C7" s="221">
        <v>14754</v>
      </c>
      <c r="D7" s="130">
        <v>0</v>
      </c>
      <c r="E7" s="222">
        <v>14754</v>
      </c>
      <c r="F7" s="131" t="s">
        <v>242</v>
      </c>
    </row>
    <row r="8" spans="1:6" ht="37.5" customHeight="1">
      <c r="A8" s="127" t="s">
        <v>13</v>
      </c>
      <c r="B8" s="128" t="s">
        <v>250</v>
      </c>
      <c r="C8" s="129">
        <v>65463</v>
      </c>
      <c r="D8" s="130"/>
      <c r="E8" s="130">
        <v>65463</v>
      </c>
      <c r="F8" s="131" t="s">
        <v>248</v>
      </c>
    </row>
    <row r="9" spans="1:8" ht="26.25" customHeight="1">
      <c r="A9" s="127" t="s">
        <v>14</v>
      </c>
      <c r="B9" s="128" t="s">
        <v>249</v>
      </c>
      <c r="C9" s="129">
        <v>32299</v>
      </c>
      <c r="D9" s="130"/>
      <c r="E9" s="130">
        <v>32299</v>
      </c>
      <c r="F9" s="131" t="s">
        <v>251</v>
      </c>
      <c r="H9" s="1"/>
    </row>
    <row r="10" spans="1:8" ht="26.25" customHeight="1">
      <c r="A10" s="127" t="s">
        <v>15</v>
      </c>
      <c r="B10" s="128" t="s">
        <v>254</v>
      </c>
      <c r="C10" s="129">
        <v>4400</v>
      </c>
      <c r="D10" s="130"/>
      <c r="E10" s="130">
        <v>4400</v>
      </c>
      <c r="F10" s="131" t="s">
        <v>253</v>
      </c>
      <c r="H10" s="1"/>
    </row>
    <row r="11" spans="1:6" ht="15" thickBot="1">
      <c r="A11" s="58"/>
      <c r="B11" s="51"/>
      <c r="C11" s="59">
        <f>SUM(C7:C10)</f>
        <v>116916</v>
      </c>
      <c r="D11" s="59">
        <f>SUM(D7:D9)</f>
        <v>0</v>
      </c>
      <c r="E11" s="59">
        <f>SUM(E7:E10)</f>
        <v>116916</v>
      </c>
      <c r="F11" s="60"/>
    </row>
    <row r="14" spans="1:6" ht="15" thickBot="1">
      <c r="A14" s="2" t="s">
        <v>219</v>
      </c>
      <c r="B14" s="2"/>
      <c r="C14" s="2"/>
      <c r="D14" s="2"/>
      <c r="E14" s="2"/>
      <c r="F14" s="3"/>
    </row>
    <row r="15" spans="1:6" ht="14.25">
      <c r="A15" s="66" t="s">
        <v>21</v>
      </c>
      <c r="B15" s="234" t="s">
        <v>22</v>
      </c>
      <c r="C15" s="234" t="s">
        <v>208</v>
      </c>
      <c r="D15" s="234" t="s">
        <v>209</v>
      </c>
      <c r="E15" s="234" t="s">
        <v>210</v>
      </c>
      <c r="F15" s="236" t="s">
        <v>23</v>
      </c>
    </row>
    <row r="16" spans="1:6" ht="35.25" customHeight="1">
      <c r="A16" s="67" t="s">
        <v>24</v>
      </c>
      <c r="B16" s="235"/>
      <c r="C16" s="235"/>
      <c r="D16" s="235"/>
      <c r="E16" s="235"/>
      <c r="F16" s="237"/>
    </row>
    <row r="17" spans="1:6" ht="25.5">
      <c r="A17" s="127" t="s">
        <v>13</v>
      </c>
      <c r="B17" s="128" t="s">
        <v>250</v>
      </c>
      <c r="C17" s="129">
        <v>26355</v>
      </c>
      <c r="D17" s="130"/>
      <c r="E17" s="130">
        <v>26355</v>
      </c>
      <c r="F17" s="131" t="s">
        <v>248</v>
      </c>
    </row>
    <row r="18" spans="1:6" ht="15" thickBot="1">
      <c r="A18" s="58"/>
      <c r="B18" s="51"/>
      <c r="C18" s="59">
        <f>SUM(C17:C17)</f>
        <v>26355</v>
      </c>
      <c r="D18" s="59">
        <f>SUM(D17:D17)</f>
        <v>0</v>
      </c>
      <c r="E18" s="59">
        <f>SUM(E17:E17)</f>
        <v>26355</v>
      </c>
      <c r="F18" s="60"/>
    </row>
  </sheetData>
  <sheetProtection/>
  <mergeCells count="10">
    <mergeCell ref="B5:B6"/>
    <mergeCell ref="C5:C6"/>
    <mergeCell ref="D5:D6"/>
    <mergeCell ref="E5:E6"/>
    <mergeCell ref="F5:F6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&amp;L&amp;G&amp;C.../2020 (II.19.) számú határozat
a Marcali Kistérségi Többcélú Társulás
2020. évi költségvetéséről
</oddHeader>
    <oddFooter>&amp;C&amp;P. oldal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"/>
  <sheetViews>
    <sheetView workbookViewId="0" topLeftCell="A1">
      <selection activeCell="A1" sqref="A1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4.25">
      <c r="A2" t="s">
        <v>207</v>
      </c>
    </row>
    <row r="3" ht="15" thickBot="1">
      <c r="J3" s="12" t="s">
        <v>167</v>
      </c>
    </row>
    <row r="4" spans="1:10" ht="14.25">
      <c r="A4" s="146" t="s">
        <v>62</v>
      </c>
      <c r="B4" s="147" t="s">
        <v>156</v>
      </c>
      <c r="C4" s="261" t="s">
        <v>157</v>
      </c>
      <c r="D4" s="261"/>
      <c r="E4" s="261"/>
      <c r="F4" s="261"/>
      <c r="G4" s="261"/>
      <c r="H4" s="261"/>
      <c r="I4" s="261"/>
      <c r="J4" s="148" t="s">
        <v>0</v>
      </c>
    </row>
    <row r="5" spans="1:10" ht="43.5">
      <c r="A5" s="149"/>
      <c r="B5" s="150"/>
      <c r="C5" s="151" t="s">
        <v>12</v>
      </c>
      <c r="D5" s="151" t="s">
        <v>13</v>
      </c>
      <c r="E5" s="151" t="s">
        <v>14</v>
      </c>
      <c r="F5" s="151" t="s">
        <v>15</v>
      </c>
      <c r="G5" s="151" t="s">
        <v>127</v>
      </c>
      <c r="H5" s="151" t="s">
        <v>152</v>
      </c>
      <c r="I5" s="152" t="s">
        <v>158</v>
      </c>
      <c r="J5" s="153"/>
    </row>
    <row r="6" spans="1:10" ht="14.25">
      <c r="A6" s="144" t="s">
        <v>159</v>
      </c>
      <c r="B6" s="143">
        <v>0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5">
        <f>SUM(B6:I6)</f>
        <v>0</v>
      </c>
    </row>
    <row r="7" spans="1:10" ht="14.25">
      <c r="A7" s="144" t="s">
        <v>160</v>
      </c>
      <c r="B7" s="143">
        <v>0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5">
        <f aca="true" t="shared" si="0" ref="J7:J13">SUM(B7:I7)</f>
        <v>0</v>
      </c>
    </row>
    <row r="8" spans="1:10" ht="14.25">
      <c r="A8" s="144" t="s">
        <v>161</v>
      </c>
      <c r="B8" s="143">
        <v>0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5">
        <f t="shared" si="0"/>
        <v>0</v>
      </c>
    </row>
    <row r="9" spans="1:10" ht="57.75">
      <c r="A9" s="144" t="s">
        <v>162</v>
      </c>
      <c r="B9" s="143">
        <v>10910</v>
      </c>
      <c r="C9" s="143">
        <v>10910</v>
      </c>
      <c r="D9" s="143">
        <v>10910</v>
      </c>
      <c r="E9" s="143">
        <v>10910</v>
      </c>
      <c r="F9" s="143">
        <v>10910</v>
      </c>
      <c r="G9" s="143">
        <v>10910</v>
      </c>
      <c r="H9" s="143">
        <v>9230</v>
      </c>
      <c r="I9" s="143">
        <v>0</v>
      </c>
      <c r="J9" s="145">
        <f t="shared" si="0"/>
        <v>74690</v>
      </c>
    </row>
    <row r="10" spans="1:10" ht="14.25">
      <c r="A10" s="144" t="s">
        <v>163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5">
        <f t="shared" si="0"/>
        <v>0</v>
      </c>
    </row>
    <row r="11" spans="1:10" ht="28.5">
      <c r="A11" s="144" t="s">
        <v>164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5">
        <f t="shared" si="0"/>
        <v>0</v>
      </c>
    </row>
    <row r="12" spans="1:10" ht="28.5">
      <c r="A12" s="144" t="s">
        <v>165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5">
        <f t="shared" si="0"/>
        <v>0</v>
      </c>
    </row>
    <row r="13" spans="1:10" ht="15" thickBot="1">
      <c r="A13" s="154" t="s">
        <v>166</v>
      </c>
      <c r="B13" s="155">
        <f>SUM(B6:B12)</f>
        <v>10910</v>
      </c>
      <c r="C13" s="155">
        <f aca="true" t="shared" si="1" ref="C13:I13">SUM(C6:C12)</f>
        <v>10910</v>
      </c>
      <c r="D13" s="155">
        <f t="shared" si="1"/>
        <v>10910</v>
      </c>
      <c r="E13" s="155">
        <f t="shared" si="1"/>
        <v>10910</v>
      </c>
      <c r="F13" s="155">
        <f t="shared" si="1"/>
        <v>10910</v>
      </c>
      <c r="G13" s="155">
        <f t="shared" si="1"/>
        <v>10910</v>
      </c>
      <c r="H13" s="155">
        <f t="shared" si="1"/>
        <v>9230</v>
      </c>
      <c r="I13" s="155">
        <f t="shared" si="1"/>
        <v>0</v>
      </c>
      <c r="J13" s="156">
        <f t="shared" si="0"/>
        <v>74690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landscape" paperSize="9" scale="74" r:id="rId1"/>
  <headerFooter>
    <oddHeader>&amp;C.../2020 (II.19.) számú határozat
a Marcali Kistérségi Többcélú Társulás
2020. évi költségvetéséről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8"/>
  <sheetViews>
    <sheetView workbookViewId="0" topLeftCell="A7">
      <selection activeCell="C23" sqref="C23"/>
    </sheetView>
  </sheetViews>
  <sheetFormatPr defaultColWidth="9.140625" defaultRowHeight="15"/>
  <cols>
    <col min="1" max="1" width="40.57421875" style="0" customWidth="1"/>
    <col min="2" max="3" width="17.421875" style="0" customWidth="1"/>
    <col min="4" max="5" width="18.140625" style="0" customWidth="1"/>
  </cols>
  <sheetData>
    <row r="2" spans="1:5" ht="15" thickBot="1">
      <c r="A2" s="4" t="s">
        <v>54</v>
      </c>
      <c r="B2" s="4"/>
      <c r="C2" s="4"/>
      <c r="D2" s="4"/>
      <c r="E2" s="4"/>
    </row>
    <row r="3" spans="1:5" ht="67.5" customHeight="1">
      <c r="A3" s="52" t="s">
        <v>52</v>
      </c>
      <c r="B3" s="47" t="s">
        <v>261</v>
      </c>
      <c r="C3" s="109" t="s">
        <v>263</v>
      </c>
      <c r="D3" s="109" t="s">
        <v>262</v>
      </c>
      <c r="E3" s="110" t="s">
        <v>280</v>
      </c>
    </row>
    <row r="4" spans="1:5" ht="14.25">
      <c r="A4" s="22" t="s">
        <v>31</v>
      </c>
      <c r="B4" s="14">
        <f>SUM(B5:B11)-B8</f>
        <v>135439</v>
      </c>
      <c r="C4" s="14">
        <f>SUM(C5:C11)-C8</f>
        <v>488390</v>
      </c>
      <c r="D4" s="14">
        <f>SUM(D5:D11)-D8</f>
        <v>557860</v>
      </c>
      <c r="E4" s="111">
        <f>B4+C4+D4</f>
        <v>1181689</v>
      </c>
    </row>
    <row r="5" spans="1:5" ht="14.25">
      <c r="A5" s="19" t="s">
        <v>17</v>
      </c>
      <c r="B5" s="6">
        <v>45752</v>
      </c>
      <c r="C5" s="102">
        <v>288689</v>
      </c>
      <c r="D5" s="102">
        <v>323212</v>
      </c>
      <c r="E5" s="36">
        <f>B5+C5+D5</f>
        <v>657653</v>
      </c>
    </row>
    <row r="6" spans="1:7" ht="25.5">
      <c r="A6" s="19" t="s">
        <v>137</v>
      </c>
      <c r="B6" s="6">
        <v>4132</v>
      </c>
      <c r="C6" s="102">
        <v>51751</v>
      </c>
      <c r="D6" s="102">
        <v>63091</v>
      </c>
      <c r="E6" s="36">
        <f>B6+C6+D6</f>
        <v>118974</v>
      </c>
      <c r="G6" s="1"/>
    </row>
    <row r="7" spans="1:7" ht="14.25">
      <c r="A7" s="19" t="s">
        <v>19</v>
      </c>
      <c r="B7" s="6">
        <v>79272</v>
      </c>
      <c r="C7" s="102">
        <v>147700</v>
      </c>
      <c r="D7" s="102">
        <v>171557</v>
      </c>
      <c r="E7" s="36">
        <f>B7+C7+D7</f>
        <v>398529</v>
      </c>
      <c r="G7" s="1"/>
    </row>
    <row r="8" spans="1:5" ht="14.25">
      <c r="A8" s="19" t="s">
        <v>133</v>
      </c>
      <c r="B8" s="24">
        <f>SUM(B9:B10)</f>
        <v>6283</v>
      </c>
      <c r="C8" s="24">
        <f>SUM(C9:C10)</f>
        <v>0</v>
      </c>
      <c r="D8" s="24">
        <f>SUM(D9:D10)</f>
        <v>0</v>
      </c>
      <c r="E8" s="36">
        <f>SUM(E9:E10)</f>
        <v>6283</v>
      </c>
    </row>
    <row r="9" spans="1:5" ht="18" customHeight="1">
      <c r="A9" s="134" t="s">
        <v>134</v>
      </c>
      <c r="B9" s="9">
        <f>5571+312</f>
        <v>5883</v>
      </c>
      <c r="C9" s="9"/>
      <c r="D9" s="9"/>
      <c r="E9" s="112">
        <f aca="true" t="shared" si="0" ref="E9:E15">B9+C9+D9</f>
        <v>5883</v>
      </c>
    </row>
    <row r="10" spans="1:5" ht="14.25">
      <c r="A10" s="21" t="s">
        <v>135</v>
      </c>
      <c r="B10" s="9">
        <v>400</v>
      </c>
      <c r="C10" s="9"/>
      <c r="D10" s="9"/>
      <c r="E10" s="112">
        <f t="shared" si="0"/>
        <v>400</v>
      </c>
    </row>
    <row r="11" spans="1:5" ht="14.25">
      <c r="A11" s="19" t="s">
        <v>136</v>
      </c>
      <c r="B11" s="24"/>
      <c r="C11" s="6">
        <v>250</v>
      </c>
      <c r="D11" s="6"/>
      <c r="E11" s="36">
        <f t="shared" si="0"/>
        <v>250</v>
      </c>
    </row>
    <row r="12" spans="1:5" ht="14.25">
      <c r="A12" s="19"/>
      <c r="B12" s="24"/>
      <c r="C12" s="6"/>
      <c r="D12" s="6"/>
      <c r="E12" s="36">
        <f t="shared" si="0"/>
        <v>0</v>
      </c>
    </row>
    <row r="13" spans="1:5" ht="14.25">
      <c r="A13" s="22" t="s">
        <v>36</v>
      </c>
      <c r="B13" s="14">
        <f>SUM(B14:B18)-B16</f>
        <v>0</v>
      </c>
      <c r="C13" s="14">
        <f>SUM(C14:C18)-C16</f>
        <v>1312</v>
      </c>
      <c r="D13" s="103">
        <f>SUM(D14:D18)-D16</f>
        <v>0</v>
      </c>
      <c r="E13" s="111">
        <f t="shared" si="0"/>
        <v>1312</v>
      </c>
    </row>
    <row r="14" spans="1:5" ht="14.25">
      <c r="A14" s="19" t="s">
        <v>138</v>
      </c>
      <c r="B14" s="6"/>
      <c r="C14" s="76">
        <v>312</v>
      </c>
      <c r="D14" s="6"/>
      <c r="E14" s="36">
        <f t="shared" si="0"/>
        <v>312</v>
      </c>
    </row>
    <row r="15" spans="1:5" ht="14.25">
      <c r="A15" s="19" t="s">
        <v>141</v>
      </c>
      <c r="B15" s="6">
        <v>0</v>
      </c>
      <c r="C15" s="76">
        <v>1000</v>
      </c>
      <c r="D15" s="6"/>
      <c r="E15" s="36">
        <f t="shared" si="0"/>
        <v>1000</v>
      </c>
    </row>
    <row r="16" spans="1:5" ht="14.25">
      <c r="A16" s="19" t="s">
        <v>142</v>
      </c>
      <c r="B16" s="6">
        <f>SUM(B17:B18)</f>
        <v>0</v>
      </c>
      <c r="C16" s="6">
        <f>SUM(C17:C18)</f>
        <v>0</v>
      </c>
      <c r="D16" s="6">
        <f>SUM(D17:D18)</f>
        <v>0</v>
      </c>
      <c r="E16" s="36">
        <f>B16+C16</f>
        <v>0</v>
      </c>
    </row>
    <row r="17" spans="1:5" ht="14.25">
      <c r="A17" s="21" t="s">
        <v>139</v>
      </c>
      <c r="B17" s="37"/>
      <c r="C17" s="9">
        <v>0</v>
      </c>
      <c r="D17" s="9"/>
      <c r="E17" s="112">
        <f>B17+C17+D17</f>
        <v>0</v>
      </c>
    </row>
    <row r="18" spans="1:5" ht="18" customHeight="1">
      <c r="A18" s="21" t="s">
        <v>140</v>
      </c>
      <c r="B18" s="37"/>
      <c r="C18" s="9"/>
      <c r="D18" s="9"/>
      <c r="E18" s="112">
        <f>B18+C18+D18</f>
        <v>0</v>
      </c>
    </row>
    <row r="19" spans="1:5" ht="14.25">
      <c r="A19" s="22" t="s">
        <v>195</v>
      </c>
      <c r="B19" s="14">
        <v>16133</v>
      </c>
      <c r="C19" s="14"/>
      <c r="D19" s="14"/>
      <c r="E19" s="111">
        <f>B19+C19+D19</f>
        <v>16133</v>
      </c>
    </row>
    <row r="20" spans="1:8" ht="14.25">
      <c r="A20" s="22" t="s">
        <v>196</v>
      </c>
      <c r="B20" s="14">
        <v>72046</v>
      </c>
      <c r="C20" s="14">
        <v>39382</v>
      </c>
      <c r="D20" s="14">
        <v>13015</v>
      </c>
      <c r="E20" s="111">
        <f>B20+C20+D20</f>
        <v>124443</v>
      </c>
      <c r="H20" s="1"/>
    </row>
    <row r="21" spans="1:8" ht="14.25">
      <c r="A21" s="200" t="s">
        <v>231</v>
      </c>
      <c r="B21" s="201">
        <f>B22</f>
        <v>0</v>
      </c>
      <c r="C21" s="201">
        <f>C22</f>
        <v>0</v>
      </c>
      <c r="D21" s="202">
        <f>D22</f>
        <v>0</v>
      </c>
      <c r="E21" s="203">
        <f>E22</f>
        <v>0</v>
      </c>
      <c r="H21" s="1"/>
    </row>
    <row r="22" spans="1:8" ht="25.5">
      <c r="A22" s="207" t="s">
        <v>232</v>
      </c>
      <c r="B22" s="204"/>
      <c r="C22" s="204"/>
      <c r="D22" s="205"/>
      <c r="E22" s="206">
        <f>B22+C22+D22</f>
        <v>0</v>
      </c>
      <c r="H22" s="1"/>
    </row>
    <row r="23" spans="1:7" ht="15" thickBot="1">
      <c r="A23" s="51" t="s">
        <v>16</v>
      </c>
      <c r="B23" s="49">
        <f>B4+B13+B19+B20+B21</f>
        <v>223618</v>
      </c>
      <c r="C23" s="49">
        <f>C4+C13+C19+C20</f>
        <v>529084</v>
      </c>
      <c r="D23" s="104">
        <f>D4+D13+D19+D20</f>
        <v>570875</v>
      </c>
      <c r="E23" s="57">
        <f>B23+C23+D23</f>
        <v>1323577</v>
      </c>
      <c r="G23" s="1"/>
    </row>
    <row r="24" spans="1:5" ht="15" thickBot="1">
      <c r="A24" s="121" t="s">
        <v>126</v>
      </c>
      <c r="B24" s="120"/>
      <c r="C24" s="120"/>
      <c r="D24" s="120"/>
      <c r="E24" s="120">
        <f>C24+B24</f>
        <v>0</v>
      </c>
    </row>
    <row r="27" spans="3:5" ht="14.25">
      <c r="C27" s="1"/>
      <c r="E27" s="1"/>
    </row>
    <row r="28" ht="14.25">
      <c r="E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headerFooter>
    <oddHeader>&amp;L&amp;G&amp;C.../2020 (II.19.) számú határozat
a Marcali Kistérségi Többcélú Társulás
2020. évi költségvetéséről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7"/>
  <sheetViews>
    <sheetView zoomScaleSheetLayoutView="70" workbookViewId="0" topLeftCell="A1">
      <selection activeCell="A1" sqref="A1"/>
    </sheetView>
  </sheetViews>
  <sheetFormatPr defaultColWidth="9.140625" defaultRowHeight="15"/>
  <cols>
    <col min="1" max="1" width="70.8515625" style="0" customWidth="1"/>
    <col min="2" max="2" width="13.421875" style="0" customWidth="1"/>
    <col min="4" max="4" width="41.00390625" style="0" customWidth="1"/>
    <col min="5" max="5" width="13.140625" style="0" customWidth="1"/>
  </cols>
  <sheetData>
    <row r="1" ht="14.25">
      <c r="B1" s="1"/>
    </row>
    <row r="2" spans="1:5" ht="15" thickBot="1">
      <c r="A2" s="4" t="s">
        <v>56</v>
      </c>
      <c r="B2" s="4"/>
      <c r="C2" s="12"/>
      <c r="D2" s="12"/>
      <c r="E2" s="12"/>
    </row>
    <row r="3" spans="1:5" ht="14.25">
      <c r="A3" s="26" t="s">
        <v>1</v>
      </c>
      <c r="B3" s="27">
        <f>B4</f>
        <v>139586</v>
      </c>
      <c r="C3" s="31"/>
      <c r="D3" s="136" t="s">
        <v>53</v>
      </c>
      <c r="E3" s="175">
        <f>SUM(E4:E9)</f>
        <v>1181689</v>
      </c>
    </row>
    <row r="4" spans="1:5" ht="14.25">
      <c r="A4" s="5" t="s">
        <v>2</v>
      </c>
      <c r="B4" s="6">
        <f>'1.sz.Bevételi források'!E6</f>
        <v>139586</v>
      </c>
      <c r="C4" s="32"/>
      <c r="D4" s="137" t="s">
        <v>17</v>
      </c>
      <c r="E4" s="7">
        <f>'2.szKiadás kiemelt jogcímenként'!E5</f>
        <v>657653</v>
      </c>
    </row>
    <row r="5" spans="1:5" ht="14.25">
      <c r="A5" s="5"/>
      <c r="B5" s="6"/>
      <c r="C5" s="32"/>
      <c r="D5" s="137" t="s">
        <v>18</v>
      </c>
      <c r="E5" s="7">
        <f>'2.szKiadás kiemelt jogcímenként'!E6</f>
        <v>118974</v>
      </c>
    </row>
    <row r="6" spans="1:5" ht="14.25">
      <c r="A6" s="13" t="s">
        <v>168</v>
      </c>
      <c r="B6" s="14">
        <f>SUM(B7:B12)</f>
        <v>989111</v>
      </c>
      <c r="C6" s="32"/>
      <c r="D6" s="137" t="s">
        <v>19</v>
      </c>
      <c r="E6" s="7">
        <f>'2.szKiadás kiemelt jogcímenként'!E7</f>
        <v>398529</v>
      </c>
    </row>
    <row r="7" spans="1:5" ht="14.25">
      <c r="A7" s="5" t="s">
        <v>172</v>
      </c>
      <c r="B7" s="6">
        <f>'1.sz.Bevételi források'!E9</f>
        <v>53494</v>
      </c>
      <c r="C7" s="32"/>
      <c r="D7" s="138" t="s">
        <v>145</v>
      </c>
      <c r="E7" s="7">
        <f>'2.szKiadás kiemelt jogcímenként'!E9</f>
        <v>5883</v>
      </c>
    </row>
    <row r="8" spans="1:5" ht="14.25">
      <c r="A8" s="5" t="s">
        <v>173</v>
      </c>
      <c r="B8" s="6">
        <f>'1.sz.Bevételi források'!E10</f>
        <v>73000</v>
      </c>
      <c r="C8" s="32"/>
      <c r="D8" s="137" t="s">
        <v>146</v>
      </c>
      <c r="E8" s="7">
        <f>'2.szKiadás kiemelt jogcímenként'!E10</f>
        <v>400</v>
      </c>
    </row>
    <row r="9" spans="1:5" ht="14.25">
      <c r="A9" s="5" t="s">
        <v>174</v>
      </c>
      <c r="B9" s="6">
        <f>'1.sz.Bevételi források'!E11</f>
        <v>825365</v>
      </c>
      <c r="C9" s="32"/>
      <c r="D9" s="137" t="s">
        <v>136</v>
      </c>
      <c r="E9" s="7">
        <f>'2.szKiadás kiemelt jogcímenként'!E11</f>
        <v>250</v>
      </c>
    </row>
    <row r="10" spans="1:5" ht="14.25">
      <c r="A10" s="5" t="s">
        <v>175</v>
      </c>
      <c r="B10" s="6">
        <f>'1.sz.Bevételi források'!E12</f>
        <v>32570</v>
      </c>
      <c r="C10" s="32"/>
      <c r="D10" s="102"/>
      <c r="E10" s="7"/>
    </row>
    <row r="11" spans="1:5" ht="14.25">
      <c r="A11" s="5" t="s">
        <v>176</v>
      </c>
      <c r="B11" s="6">
        <f>'1.sz.Bevételi források'!E13</f>
        <v>0</v>
      </c>
      <c r="C11" s="32"/>
      <c r="D11" s="139" t="s">
        <v>195</v>
      </c>
      <c r="E11" s="176">
        <f>'2.szKiadás kiemelt jogcímenként'!E19-'3b sz.Felhalmozási mérleg'!E12</f>
        <v>16133</v>
      </c>
    </row>
    <row r="12" spans="1:5" ht="14.25">
      <c r="A12" s="5" t="s">
        <v>177</v>
      </c>
      <c r="B12" s="6">
        <f>'1.sz.Bevételi források'!E14</f>
        <v>4682</v>
      </c>
      <c r="C12" s="32"/>
      <c r="D12" s="139" t="s">
        <v>196</v>
      </c>
      <c r="E12" s="176">
        <f>'2.szKiadás kiemelt jogcímenként'!E20-'3b sz.Felhalmozási mérleg'!E13</f>
        <v>69893</v>
      </c>
    </row>
    <row r="13" spans="1:5" ht="14.25">
      <c r="A13" s="13" t="s">
        <v>169</v>
      </c>
      <c r="B13" s="14">
        <f>B14</f>
        <v>0</v>
      </c>
      <c r="C13" s="32"/>
      <c r="D13" s="200" t="s">
        <v>231</v>
      </c>
      <c r="E13" s="209">
        <f>E14</f>
        <v>0</v>
      </c>
    </row>
    <row r="14" spans="1:5" ht="25.5">
      <c r="A14" s="5" t="s">
        <v>185</v>
      </c>
      <c r="B14" s="6">
        <f>'1.sz.Bevételi források'!E16</f>
        <v>0</v>
      </c>
      <c r="C14" s="32"/>
      <c r="D14" s="210" t="s">
        <v>233</v>
      </c>
      <c r="E14" s="7"/>
    </row>
    <row r="15" spans="1:5" ht="14.25">
      <c r="A15" s="11"/>
      <c r="B15" s="6"/>
      <c r="C15" s="32"/>
      <c r="D15" s="25"/>
      <c r="E15" s="177"/>
    </row>
    <row r="16" spans="1:5" ht="14.25">
      <c r="A16" s="13" t="s">
        <v>170</v>
      </c>
      <c r="B16" s="14">
        <f>B17</f>
        <v>0</v>
      </c>
      <c r="C16" s="32"/>
      <c r="D16" s="25"/>
      <c r="E16" s="177"/>
    </row>
    <row r="17" spans="1:5" ht="14.25">
      <c r="A17" s="5" t="s">
        <v>190</v>
      </c>
      <c r="B17" s="6">
        <f>'1.sz.Bevételi források'!E20</f>
        <v>0</v>
      </c>
      <c r="C17" s="32"/>
      <c r="D17" s="25"/>
      <c r="E17" s="177"/>
    </row>
    <row r="18" spans="1:5" ht="14.25">
      <c r="A18" s="11"/>
      <c r="B18" s="6"/>
      <c r="C18" s="32"/>
      <c r="D18" s="25"/>
      <c r="E18" s="177"/>
    </row>
    <row r="19" spans="1:5" ht="14.25">
      <c r="A19" s="13" t="s">
        <v>189</v>
      </c>
      <c r="B19" s="14">
        <f>B20+B22</f>
        <v>151240</v>
      </c>
      <c r="C19" s="32"/>
      <c r="D19" s="25"/>
      <c r="E19" s="177"/>
    </row>
    <row r="20" spans="1:5" ht="14.25">
      <c r="A20" s="8" t="s">
        <v>5</v>
      </c>
      <c r="B20" s="6">
        <f>B21</f>
        <v>151240</v>
      </c>
      <c r="C20" s="32"/>
      <c r="D20" s="25"/>
      <c r="E20" s="177"/>
    </row>
    <row r="21" spans="1:5" ht="14.25">
      <c r="A21" s="5" t="s">
        <v>6</v>
      </c>
      <c r="B21" s="6">
        <f>'1.sz.Bevételi források'!E41</f>
        <v>151240</v>
      </c>
      <c r="C21" s="32"/>
      <c r="D21" s="25"/>
      <c r="E21" s="177"/>
    </row>
    <row r="22" spans="1:5" ht="14.25">
      <c r="A22" s="8" t="s">
        <v>8</v>
      </c>
      <c r="B22" s="6">
        <f>B23</f>
        <v>0</v>
      </c>
      <c r="C22" s="32"/>
      <c r="D22" s="25"/>
      <c r="E22" s="177"/>
    </row>
    <row r="23" spans="1:5" ht="14.25">
      <c r="A23" s="5" t="s">
        <v>9</v>
      </c>
      <c r="B23" s="6">
        <f>'1.sz.Bevételi források'!E44</f>
        <v>0</v>
      </c>
      <c r="C23" s="32"/>
      <c r="D23" s="25"/>
      <c r="E23" s="177"/>
    </row>
    <row r="24" spans="1:5" ht="14.25">
      <c r="A24" s="208" t="s">
        <v>228</v>
      </c>
      <c r="B24" s="14">
        <f>B25</f>
        <v>0</v>
      </c>
      <c r="C24" s="32"/>
      <c r="D24" s="25"/>
      <c r="E24" s="177"/>
    </row>
    <row r="25" spans="1:5" ht="14.25">
      <c r="A25" s="8" t="s">
        <v>229</v>
      </c>
      <c r="B25" s="6">
        <f>'1.sz.Bevételi források'!B47</f>
        <v>0</v>
      </c>
      <c r="C25" s="32"/>
      <c r="D25" s="25"/>
      <c r="E25" s="177"/>
    </row>
    <row r="26" spans="1:5" ht="14.25">
      <c r="A26" s="53" t="s">
        <v>30</v>
      </c>
      <c r="B26" s="54">
        <f>B19+B16+B13+B6+B3+B24</f>
        <v>1279937</v>
      </c>
      <c r="C26" s="32"/>
      <c r="D26" s="140" t="s">
        <v>32</v>
      </c>
      <c r="E26" s="55">
        <f>E3+E11+E12</f>
        <v>1267715</v>
      </c>
    </row>
    <row r="27" spans="1:5" ht="15" thickBot="1">
      <c r="A27" s="48" t="s">
        <v>33</v>
      </c>
      <c r="B27" s="49">
        <f>IF(B26-E26&gt;0,B26-E26,"-----")</f>
        <v>12222</v>
      </c>
      <c r="C27" s="33"/>
      <c r="D27" s="104" t="s">
        <v>34</v>
      </c>
      <c r="E27" s="50" t="str">
        <f>IF(B26-E26&lt;0,B26-E26,"-----")</f>
        <v>-----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2"/>
  <headerFooter>
    <oddHeader>&amp;L&amp;G&amp;C.../2020 (II.19.) számú határozat
a Marcali Kistérségi Többcélú Társulás
2020. évi költségvetéséről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27"/>
  <sheetViews>
    <sheetView workbookViewId="0" topLeftCell="A1">
      <selection activeCell="A1" sqref="A1"/>
    </sheetView>
  </sheetViews>
  <sheetFormatPr defaultColWidth="9.140625" defaultRowHeight="15"/>
  <cols>
    <col min="1" max="1" width="70.421875" style="0" customWidth="1"/>
    <col min="2" max="2" width="14.8515625" style="0" customWidth="1"/>
    <col min="4" max="4" width="41.00390625" style="0" customWidth="1"/>
    <col min="5" max="5" width="15.00390625" style="0" customWidth="1"/>
  </cols>
  <sheetData>
    <row r="2" spans="1:5" ht="15" thickBot="1">
      <c r="A2" s="4" t="s">
        <v>57</v>
      </c>
      <c r="B2" s="4"/>
      <c r="C2" s="17"/>
      <c r="D2" s="17"/>
      <c r="E2" s="17"/>
    </row>
    <row r="3" spans="1:5" ht="14.25">
      <c r="A3" s="26" t="s">
        <v>171</v>
      </c>
      <c r="B3" s="40">
        <f>SUM(B4:B9)</f>
        <v>0</v>
      </c>
      <c r="C3" s="31"/>
      <c r="D3" s="28" t="s">
        <v>36</v>
      </c>
      <c r="E3" s="178">
        <f>SUM(E4:E6)</f>
        <v>1312</v>
      </c>
    </row>
    <row r="4" spans="1:5" ht="14.25">
      <c r="A4" s="5" t="s">
        <v>178</v>
      </c>
      <c r="B4" s="6">
        <f>'1.sz.Bevételi források'!E23</f>
        <v>0</v>
      </c>
      <c r="C4" s="32"/>
      <c r="D4" s="24" t="s">
        <v>147</v>
      </c>
      <c r="E4" s="7">
        <f>'2.szKiadás kiemelt jogcímenként'!E14</f>
        <v>312</v>
      </c>
    </row>
    <row r="5" spans="1:5" ht="14.25">
      <c r="A5" s="5" t="s">
        <v>179</v>
      </c>
      <c r="B5" s="6">
        <f>'1.sz.Bevételi források'!E24</f>
        <v>0</v>
      </c>
      <c r="C5" s="32"/>
      <c r="D5" s="24" t="s">
        <v>148</v>
      </c>
      <c r="E5" s="7">
        <f>'2.szKiadás kiemelt jogcímenként'!E15</f>
        <v>1000</v>
      </c>
    </row>
    <row r="6" spans="1:5" ht="14.25">
      <c r="A6" s="5" t="s">
        <v>180</v>
      </c>
      <c r="B6" s="6">
        <f>'1.sz.Bevételi források'!E25</f>
        <v>0</v>
      </c>
      <c r="C6" s="32"/>
      <c r="D6" s="24" t="s">
        <v>142</v>
      </c>
      <c r="E6" s="7">
        <f>'2.szKiadás kiemelt jogcímenként'!E16</f>
        <v>0</v>
      </c>
    </row>
    <row r="7" spans="1:5" ht="14.25">
      <c r="A7" s="5" t="s">
        <v>181</v>
      </c>
      <c r="B7" s="6">
        <f>'1.sz.Bevételi források'!E26</f>
        <v>0</v>
      </c>
      <c r="C7" s="32"/>
      <c r="D7" s="21" t="s">
        <v>139</v>
      </c>
      <c r="E7" s="7">
        <f>'2.szKiadás kiemelt jogcímenként'!E17</f>
        <v>0</v>
      </c>
    </row>
    <row r="8" spans="1:5" ht="14.25">
      <c r="A8" s="5" t="s">
        <v>182</v>
      </c>
      <c r="B8" s="6">
        <f>'1.sz.Bevételi források'!E27</f>
        <v>0</v>
      </c>
      <c r="C8" s="32"/>
      <c r="D8" s="21" t="s">
        <v>140</v>
      </c>
      <c r="E8" s="7">
        <f>'2.szKiadás kiemelt jogcímenként'!E18</f>
        <v>0</v>
      </c>
    </row>
    <row r="9" spans="1:5" ht="14.25">
      <c r="A9" s="5" t="s">
        <v>183</v>
      </c>
      <c r="B9" s="6">
        <f>'1.sz.Bevételi források'!E28</f>
        <v>0</v>
      </c>
      <c r="C9" s="32"/>
      <c r="D9" s="19"/>
      <c r="E9" s="7"/>
    </row>
    <row r="10" spans="1:5" ht="14.25">
      <c r="A10" s="5"/>
      <c r="B10" s="6"/>
      <c r="C10" s="32"/>
      <c r="D10" s="19"/>
      <c r="E10" s="7"/>
    </row>
    <row r="11" spans="1:5" ht="14.25">
      <c r="A11" s="41" t="s">
        <v>191</v>
      </c>
      <c r="B11" s="10">
        <f>SUM(B12:B13)</f>
        <v>0</v>
      </c>
      <c r="C11" s="32"/>
      <c r="D11" s="157"/>
      <c r="E11" s="179"/>
    </row>
    <row r="12" spans="1:5" ht="14.25">
      <c r="A12" s="35" t="s">
        <v>3</v>
      </c>
      <c r="B12" s="6">
        <f>'1.sz.Bevételi források'!E31</f>
        <v>0</v>
      </c>
      <c r="C12" s="32"/>
      <c r="D12" s="29" t="s">
        <v>195</v>
      </c>
      <c r="E12" s="176"/>
    </row>
    <row r="13" spans="1:5" ht="14.25">
      <c r="A13" s="35" t="s">
        <v>150</v>
      </c>
      <c r="B13" s="6">
        <f>'1.sz.Bevételi források'!E32</f>
        <v>0</v>
      </c>
      <c r="C13" s="32"/>
      <c r="D13" s="29" t="s">
        <v>196</v>
      </c>
      <c r="E13" s="176">
        <v>54550</v>
      </c>
    </row>
    <row r="14" spans="1:5" ht="14.25">
      <c r="A14" s="35"/>
      <c r="B14" s="6"/>
      <c r="C14" s="32"/>
      <c r="D14" s="200" t="s">
        <v>231</v>
      </c>
      <c r="E14" s="209">
        <f>E15</f>
        <v>0</v>
      </c>
    </row>
    <row r="15" spans="1:5" ht="25.5">
      <c r="A15" s="35"/>
      <c r="B15" s="6"/>
      <c r="C15" s="32"/>
      <c r="D15" s="210" t="s">
        <v>233</v>
      </c>
      <c r="E15" s="7"/>
    </row>
    <row r="16" spans="1:5" ht="14.25">
      <c r="A16" s="13" t="s">
        <v>186</v>
      </c>
      <c r="B16" s="10">
        <f>B17</f>
        <v>0</v>
      </c>
      <c r="C16" s="32"/>
      <c r="D16" s="25"/>
      <c r="E16" s="177"/>
    </row>
    <row r="17" spans="1:5" ht="14.25">
      <c r="A17" s="5" t="s">
        <v>187</v>
      </c>
      <c r="B17" s="6">
        <f>'1.sz.Bevételi források'!E35</f>
        <v>0</v>
      </c>
      <c r="C17" s="32"/>
      <c r="D17" s="25"/>
      <c r="E17" s="177"/>
    </row>
    <row r="18" spans="1:5" ht="14.25">
      <c r="A18" s="35"/>
      <c r="B18" s="6"/>
      <c r="C18" s="32"/>
      <c r="D18" s="25"/>
      <c r="E18" s="177"/>
    </row>
    <row r="19" spans="1:5" ht="14.25">
      <c r="A19" s="41" t="s">
        <v>4</v>
      </c>
      <c r="B19" s="10">
        <f>B20+B22</f>
        <v>43640</v>
      </c>
      <c r="C19" s="32"/>
      <c r="D19" s="25"/>
      <c r="E19" s="177"/>
    </row>
    <row r="20" spans="1:5" ht="14.25">
      <c r="A20" s="34" t="s">
        <v>5</v>
      </c>
      <c r="B20" s="6">
        <f>B21</f>
        <v>43640</v>
      </c>
      <c r="C20" s="32"/>
      <c r="D20" s="25"/>
      <c r="E20" s="177"/>
    </row>
    <row r="21" spans="1:5" ht="14.25">
      <c r="A21" s="35" t="s">
        <v>7</v>
      </c>
      <c r="B21" s="6">
        <f>'1.sz.Bevételi források'!E42</f>
        <v>43640</v>
      </c>
      <c r="C21" s="32"/>
      <c r="D21" s="25"/>
      <c r="E21" s="177"/>
    </row>
    <row r="22" spans="1:5" ht="14.25">
      <c r="A22" s="34" t="s">
        <v>8</v>
      </c>
      <c r="B22" s="6">
        <f>B23</f>
        <v>0</v>
      </c>
      <c r="C22" s="32"/>
      <c r="D22" s="25"/>
      <c r="E22" s="177"/>
    </row>
    <row r="23" spans="1:5" ht="14.25">
      <c r="A23" s="35" t="s">
        <v>10</v>
      </c>
      <c r="B23" s="6">
        <f>'1.sz.Bevételi források'!E45</f>
        <v>0</v>
      </c>
      <c r="C23" s="32"/>
      <c r="D23" s="25"/>
      <c r="E23" s="177"/>
    </row>
    <row r="24" spans="1:5" ht="14.25">
      <c r="A24" s="208" t="s">
        <v>228</v>
      </c>
      <c r="B24" s="14">
        <f>B25</f>
        <v>0</v>
      </c>
      <c r="C24" s="32"/>
      <c r="D24" s="25"/>
      <c r="E24" s="177"/>
    </row>
    <row r="25" spans="1:5" ht="14.25">
      <c r="A25" s="8" t="s">
        <v>234</v>
      </c>
      <c r="B25" s="6">
        <f>'1.sz.Bevételi források'!B48</f>
        <v>0</v>
      </c>
      <c r="C25" s="32"/>
      <c r="D25" s="25"/>
      <c r="E25" s="177"/>
    </row>
    <row r="26" spans="1:5" ht="14.25">
      <c r="A26" s="56" t="s">
        <v>35</v>
      </c>
      <c r="B26" s="54">
        <f>B3+B11+B16+B19+B24</f>
        <v>43640</v>
      </c>
      <c r="C26" s="38"/>
      <c r="D26" s="54" t="s">
        <v>128</v>
      </c>
      <c r="E26" s="55">
        <f>E3+E11+E12+E13+E14</f>
        <v>55862</v>
      </c>
    </row>
    <row r="27" spans="1:7" ht="15" thickBot="1">
      <c r="A27" s="57" t="s">
        <v>130</v>
      </c>
      <c r="B27" s="49" t="str">
        <f>IF(B26-E26&gt;0,B26-E26,"-----")</f>
        <v>-----</v>
      </c>
      <c r="C27" s="39"/>
      <c r="D27" s="49" t="s">
        <v>129</v>
      </c>
      <c r="E27" s="50">
        <f>IF(B26-E26&lt;0,B26-E26,"-----")</f>
        <v>-12222</v>
      </c>
      <c r="G2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headerFooter>
    <oddHeader>&amp;L&amp;G&amp;C.../2020 (II.19.) számú határozat
a Marcali Kistérségi Többcélú Társulás
2020. évi költségvetéséről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G28"/>
  <sheetViews>
    <sheetView workbookViewId="0" topLeftCell="A1">
      <selection activeCell="B3" sqref="B3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2.140625" style="0" customWidth="1"/>
    <col min="5" max="5" width="10.57421875" style="0" customWidth="1"/>
    <col min="6" max="6" width="11.57421875" style="0" customWidth="1"/>
    <col min="7" max="7" width="15.140625" style="0" customWidth="1"/>
  </cols>
  <sheetData>
    <row r="4" ht="14.25">
      <c r="B4" s="2" t="s">
        <v>58</v>
      </c>
    </row>
    <row r="5" spans="2:7" ht="15" thickBot="1">
      <c r="B5" s="2" t="s">
        <v>132</v>
      </c>
      <c r="C5" s="2"/>
      <c r="D5" s="2"/>
      <c r="E5" s="2"/>
      <c r="F5" s="2"/>
      <c r="G5" s="3" t="s">
        <v>20</v>
      </c>
    </row>
    <row r="6" spans="2:7" ht="15" customHeight="1">
      <c r="B6" s="66" t="s">
        <v>21</v>
      </c>
      <c r="C6" s="234" t="s">
        <v>22</v>
      </c>
      <c r="D6" s="234" t="s">
        <v>208</v>
      </c>
      <c r="E6" s="234" t="s">
        <v>209</v>
      </c>
      <c r="F6" s="234" t="s">
        <v>210</v>
      </c>
      <c r="G6" s="236" t="s">
        <v>23</v>
      </c>
    </row>
    <row r="7" spans="2:7" ht="42.75" customHeight="1">
      <c r="B7" s="67" t="s">
        <v>24</v>
      </c>
      <c r="C7" s="235"/>
      <c r="D7" s="235"/>
      <c r="E7" s="235"/>
      <c r="F7" s="235"/>
      <c r="G7" s="237"/>
    </row>
    <row r="8" spans="2:7" ht="14.25">
      <c r="B8" s="42" t="s">
        <v>12</v>
      </c>
      <c r="C8" s="19"/>
      <c r="D8" s="24"/>
      <c r="E8" s="45"/>
      <c r="F8" s="45"/>
      <c r="G8" s="44"/>
    </row>
    <row r="9" spans="2:7" ht="14.25">
      <c r="B9" s="42" t="s">
        <v>13</v>
      </c>
      <c r="C9" s="19"/>
      <c r="D9" s="24"/>
      <c r="E9" s="45"/>
      <c r="F9" s="45"/>
      <c r="G9" s="44"/>
    </row>
    <row r="10" spans="2:7" ht="15" thickBot="1">
      <c r="B10" s="58"/>
      <c r="C10" s="51" t="s">
        <v>25</v>
      </c>
      <c r="D10" s="59">
        <f>SUM(D8:D9)</f>
        <v>0</v>
      </c>
      <c r="E10" s="59">
        <f>SUM(E8:E9)</f>
        <v>0</v>
      </c>
      <c r="F10" s="59">
        <f>SUM(F8:F9)</f>
        <v>0</v>
      </c>
      <c r="G10" s="60"/>
    </row>
    <row r="13" ht="15" thickBot="1">
      <c r="B13" t="s">
        <v>238</v>
      </c>
    </row>
    <row r="14" spans="2:7" ht="14.25">
      <c r="B14" s="66" t="s">
        <v>21</v>
      </c>
      <c r="C14" s="234" t="s">
        <v>22</v>
      </c>
      <c r="D14" s="234" t="s">
        <v>208</v>
      </c>
      <c r="E14" s="234" t="s">
        <v>209</v>
      </c>
      <c r="F14" s="234" t="s">
        <v>210</v>
      </c>
      <c r="G14" s="236" t="s">
        <v>23</v>
      </c>
    </row>
    <row r="15" spans="2:7" ht="22.5" customHeight="1">
      <c r="B15" s="67" t="s">
        <v>24</v>
      </c>
      <c r="C15" s="235"/>
      <c r="D15" s="235"/>
      <c r="E15" s="235"/>
      <c r="F15" s="235"/>
      <c r="G15" s="237"/>
    </row>
    <row r="16" spans="2:7" ht="25.5">
      <c r="B16" s="42" t="s">
        <v>12</v>
      </c>
      <c r="C16" s="19" t="s">
        <v>269</v>
      </c>
      <c r="D16" s="24">
        <v>1000</v>
      </c>
      <c r="E16" s="45">
        <v>1000</v>
      </c>
      <c r="F16" s="45"/>
      <c r="G16" s="44" t="s">
        <v>268</v>
      </c>
    </row>
    <row r="17" spans="2:7" ht="14.25">
      <c r="B17" s="42" t="s">
        <v>13</v>
      </c>
      <c r="C17" s="19"/>
      <c r="D17" s="24"/>
      <c r="E17" s="45"/>
      <c r="F17" s="45"/>
      <c r="G17" s="44"/>
    </row>
    <row r="18" spans="2:7" ht="14.25">
      <c r="B18" s="42" t="s">
        <v>14</v>
      </c>
      <c r="C18" s="19"/>
      <c r="D18" s="24"/>
      <c r="E18" s="45"/>
      <c r="F18" s="45"/>
      <c r="G18" s="44"/>
    </row>
    <row r="19" spans="2:7" ht="14.25">
      <c r="B19" s="42" t="s">
        <v>15</v>
      </c>
      <c r="C19" s="19"/>
      <c r="D19" s="24"/>
      <c r="E19" s="45"/>
      <c r="F19" s="45"/>
      <c r="G19" s="44"/>
    </row>
    <row r="20" spans="2:7" ht="15" thickBot="1">
      <c r="B20" s="58"/>
      <c r="C20" s="51" t="s">
        <v>25</v>
      </c>
      <c r="D20" s="59">
        <f>SUM(D16:D19)</f>
        <v>1000</v>
      </c>
      <c r="E20" s="59">
        <f>SUM(E16:E19)</f>
        <v>1000</v>
      </c>
      <c r="F20" s="59">
        <f>SUM(F16:F19)</f>
        <v>0</v>
      </c>
      <c r="G20" s="60"/>
    </row>
    <row r="23" ht="15" thickBot="1">
      <c r="B23" t="s">
        <v>219</v>
      </c>
    </row>
    <row r="24" spans="2:7" ht="14.25">
      <c r="B24" s="66" t="s">
        <v>21</v>
      </c>
      <c r="C24" s="234" t="s">
        <v>22</v>
      </c>
      <c r="D24" s="234" t="s">
        <v>208</v>
      </c>
      <c r="E24" s="234" t="s">
        <v>209</v>
      </c>
      <c r="F24" s="234" t="s">
        <v>210</v>
      </c>
      <c r="G24" s="236" t="s">
        <v>23</v>
      </c>
    </row>
    <row r="25" spans="2:7" ht="23.25" customHeight="1">
      <c r="B25" s="67" t="s">
        <v>24</v>
      </c>
      <c r="C25" s="235"/>
      <c r="D25" s="235"/>
      <c r="E25" s="235"/>
      <c r="F25" s="235"/>
      <c r="G25" s="237"/>
    </row>
    <row r="26" spans="2:7" ht="14.25">
      <c r="B26" s="42" t="s">
        <v>12</v>
      </c>
      <c r="C26" s="19"/>
      <c r="D26" s="24"/>
      <c r="E26" s="45"/>
      <c r="F26" s="45"/>
      <c r="G26" s="44"/>
    </row>
    <row r="27" spans="2:7" ht="14.25">
      <c r="B27" s="42" t="s">
        <v>13</v>
      </c>
      <c r="C27" s="19"/>
      <c r="D27" s="24"/>
      <c r="E27" s="45"/>
      <c r="F27" s="45"/>
      <c r="G27" s="44"/>
    </row>
    <row r="28" spans="2:7" ht="15" thickBot="1">
      <c r="B28" s="58"/>
      <c r="C28" s="51" t="s">
        <v>25</v>
      </c>
      <c r="D28" s="59">
        <f>SUM(D26:D27)</f>
        <v>0</v>
      </c>
      <c r="E28" s="59">
        <f>SUM(E26:E27)</f>
        <v>0</v>
      </c>
      <c r="F28" s="59">
        <f>SUM(F26:F27)</f>
        <v>0</v>
      </c>
      <c r="G28" s="60"/>
    </row>
  </sheetData>
  <sheetProtection/>
  <mergeCells count="15">
    <mergeCell ref="C14:C15"/>
    <mergeCell ref="D14:D15"/>
    <mergeCell ref="E14:E15"/>
    <mergeCell ref="F14:F15"/>
    <mergeCell ref="G14:G15"/>
    <mergeCell ref="C24:C25"/>
    <mergeCell ref="D24:D25"/>
    <mergeCell ref="E24:E25"/>
    <mergeCell ref="F24:F25"/>
    <mergeCell ref="G24:G25"/>
    <mergeCell ref="G6:G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&amp;L&amp;G&amp;C.../2020 (II.19.) számú határozat
a Marcali Kistérségi Többcélú Társulás
2020. évi költségvetéséről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F22"/>
  <sheetViews>
    <sheetView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29.421875" style="0" customWidth="1"/>
    <col min="3" max="3" width="13.421875" style="0" customWidth="1"/>
    <col min="4" max="4" width="11.57421875" style="0" customWidth="1"/>
    <col min="5" max="5" width="12.00390625" style="0" customWidth="1"/>
    <col min="6" max="6" width="26.57421875" style="0" customWidth="1"/>
  </cols>
  <sheetData>
    <row r="3" spans="1:6" ht="14.25">
      <c r="A3" s="2" t="s">
        <v>59</v>
      </c>
      <c r="B3" s="2"/>
      <c r="C3" s="2"/>
      <c r="D3" s="2"/>
      <c r="E3" s="2"/>
      <c r="F3" s="3" t="s">
        <v>20</v>
      </c>
    </row>
    <row r="4" spans="1:6" ht="15" thickBot="1">
      <c r="A4" s="2" t="s">
        <v>132</v>
      </c>
      <c r="B4" s="2"/>
      <c r="C4" s="2"/>
      <c r="D4" s="2"/>
      <c r="E4" s="2"/>
      <c r="F4" s="3"/>
    </row>
    <row r="5" spans="1:6" ht="15" customHeight="1">
      <c r="A5" s="66" t="s">
        <v>21</v>
      </c>
      <c r="B5" s="234" t="s">
        <v>22</v>
      </c>
      <c r="C5" s="234" t="s">
        <v>208</v>
      </c>
      <c r="D5" s="234" t="s">
        <v>209</v>
      </c>
      <c r="E5" s="234" t="s">
        <v>210</v>
      </c>
      <c r="F5" s="236" t="s">
        <v>23</v>
      </c>
    </row>
    <row r="6" spans="1:6" ht="47.25" customHeight="1">
      <c r="A6" s="67" t="s">
        <v>24</v>
      </c>
      <c r="B6" s="235"/>
      <c r="C6" s="235"/>
      <c r="D6" s="235"/>
      <c r="E6" s="235"/>
      <c r="F6" s="237"/>
    </row>
    <row r="7" spans="1:6" ht="39.75" customHeight="1">
      <c r="A7" s="42" t="s">
        <v>12</v>
      </c>
      <c r="B7" s="128"/>
      <c r="C7" s="129"/>
      <c r="D7" s="130"/>
      <c r="E7" s="130"/>
      <c r="F7" s="131"/>
    </row>
    <row r="8" spans="1:6" ht="39.75" customHeight="1">
      <c r="A8" s="127" t="s">
        <v>13</v>
      </c>
      <c r="B8" s="128"/>
      <c r="C8" s="129"/>
      <c r="D8" s="130"/>
      <c r="E8" s="130"/>
      <c r="F8" s="131"/>
    </row>
    <row r="9" spans="1:6" ht="15" thickBot="1">
      <c r="A9" s="58"/>
      <c r="B9" s="51" t="s">
        <v>25</v>
      </c>
      <c r="C9" s="59">
        <f>SUM(C7:C8)</f>
        <v>0</v>
      </c>
      <c r="D9" s="59">
        <f>SUM(D7:D8)</f>
        <v>0</v>
      </c>
      <c r="E9" s="59">
        <f>SUM(E7:E8)</f>
        <v>0</v>
      </c>
      <c r="F9" s="60"/>
    </row>
    <row r="11" ht="15" thickBot="1">
      <c r="A11" t="s">
        <v>238</v>
      </c>
    </row>
    <row r="12" spans="1:6" ht="15" customHeight="1">
      <c r="A12" s="66" t="s">
        <v>21</v>
      </c>
      <c r="B12" s="234" t="s">
        <v>22</v>
      </c>
      <c r="C12" s="234" t="s">
        <v>208</v>
      </c>
      <c r="D12" s="234" t="s">
        <v>209</v>
      </c>
      <c r="E12" s="234" t="s">
        <v>210</v>
      </c>
      <c r="F12" s="236" t="s">
        <v>23</v>
      </c>
    </row>
    <row r="13" spans="1:6" ht="47.25" customHeight="1">
      <c r="A13" s="67" t="s">
        <v>24</v>
      </c>
      <c r="B13" s="235"/>
      <c r="C13" s="235"/>
      <c r="D13" s="235"/>
      <c r="E13" s="235"/>
      <c r="F13" s="237"/>
    </row>
    <row r="14" spans="1:6" ht="30" customHeight="1">
      <c r="A14" s="127" t="s">
        <v>12</v>
      </c>
      <c r="B14" s="19" t="s">
        <v>267</v>
      </c>
      <c r="C14" s="24">
        <v>312</v>
      </c>
      <c r="D14" s="45">
        <v>312</v>
      </c>
      <c r="E14" s="45">
        <v>0</v>
      </c>
      <c r="F14" s="44" t="s">
        <v>268</v>
      </c>
    </row>
    <row r="15" spans="1:6" ht="15" thickBot="1">
      <c r="A15" s="58"/>
      <c r="B15" s="51" t="s">
        <v>25</v>
      </c>
      <c r="C15" s="59">
        <f>SUM(C14:C14)</f>
        <v>312</v>
      </c>
      <c r="D15" s="59">
        <f>SUM(D14:D14)</f>
        <v>312</v>
      </c>
      <c r="E15" s="59">
        <f>SUM(E14:E14)</f>
        <v>0</v>
      </c>
      <c r="F15" s="60"/>
    </row>
    <row r="17" ht="15" thickBot="1">
      <c r="A17" t="s">
        <v>219</v>
      </c>
    </row>
    <row r="18" spans="1:6" ht="15" customHeight="1">
      <c r="A18" s="66" t="s">
        <v>21</v>
      </c>
      <c r="B18" s="234" t="s">
        <v>22</v>
      </c>
      <c r="C18" s="234" t="s">
        <v>208</v>
      </c>
      <c r="D18" s="234" t="s">
        <v>209</v>
      </c>
      <c r="E18" s="234" t="s">
        <v>210</v>
      </c>
      <c r="F18" s="236" t="s">
        <v>23</v>
      </c>
    </row>
    <row r="19" spans="1:6" ht="39.75" customHeight="1">
      <c r="A19" s="67" t="s">
        <v>24</v>
      </c>
      <c r="B19" s="235"/>
      <c r="C19" s="235"/>
      <c r="D19" s="235"/>
      <c r="E19" s="235"/>
      <c r="F19" s="237"/>
    </row>
    <row r="20" spans="1:6" ht="14.25">
      <c r="A20" s="127" t="s">
        <v>12</v>
      </c>
      <c r="B20" s="128"/>
      <c r="C20" s="129"/>
      <c r="D20" s="130"/>
      <c r="E20" s="130"/>
      <c r="F20" s="131"/>
    </row>
    <row r="21" spans="1:6" ht="14.25">
      <c r="A21" s="127" t="s">
        <v>13</v>
      </c>
      <c r="B21" s="128"/>
      <c r="C21" s="129"/>
      <c r="D21" s="130"/>
      <c r="E21" s="130"/>
      <c r="F21" s="131"/>
    </row>
    <row r="22" spans="1:6" ht="15" thickBot="1">
      <c r="A22" s="58"/>
      <c r="B22" s="51" t="s">
        <v>25</v>
      </c>
      <c r="C22" s="59">
        <f>SUM(C20:C21)</f>
        <v>0</v>
      </c>
      <c r="D22" s="59">
        <f>SUM(D20:D21)</f>
        <v>0</v>
      </c>
      <c r="E22" s="59">
        <f>SUM(E20:E21)</f>
        <v>0</v>
      </c>
      <c r="F22" s="60"/>
    </row>
  </sheetData>
  <sheetProtection/>
  <mergeCells count="15">
    <mergeCell ref="B5:B6"/>
    <mergeCell ref="C5:C6"/>
    <mergeCell ref="D5:D6"/>
    <mergeCell ref="E5:E6"/>
    <mergeCell ref="F5:F6"/>
    <mergeCell ref="B12:B13"/>
    <mergeCell ref="C12:C13"/>
    <mergeCell ref="D12:D13"/>
    <mergeCell ref="E12:E13"/>
    <mergeCell ref="F12:F13"/>
    <mergeCell ref="F18:F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&amp;L&amp;G&amp;C.../2020 (II.19.) számú határozat
a Marcali Kistérségi Többcélú Társulás
2020. évi költségvetéséről
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AB48"/>
  <sheetViews>
    <sheetView workbookViewId="0" topLeftCell="J33">
      <selection activeCell="X46" sqref="X46"/>
    </sheetView>
  </sheetViews>
  <sheetFormatPr defaultColWidth="9.140625" defaultRowHeight="15"/>
  <cols>
    <col min="7" max="7" width="12.28125" style="0" customWidth="1"/>
    <col min="8" max="8" width="10.28125" style="0" customWidth="1"/>
    <col min="9" max="9" width="12.140625" style="0" customWidth="1"/>
    <col min="10" max="10" width="10.8515625" style="0" customWidth="1"/>
    <col min="11" max="11" width="11.8515625" style="0" customWidth="1"/>
    <col min="13" max="13" width="11.421875" style="0" customWidth="1"/>
    <col min="16" max="16" width="11.421875" style="0" customWidth="1"/>
    <col min="17" max="17" width="13.00390625" style="0" customWidth="1"/>
    <col min="18" max="18" width="14.00390625" style="0" customWidth="1"/>
    <col min="20" max="20" width="13.7109375" style="0" customWidth="1"/>
    <col min="21" max="21" width="11.140625" style="0" customWidth="1"/>
    <col min="27" max="27" width="13.421875" style="0" customWidth="1"/>
    <col min="28" max="28" width="13.7109375" style="0" customWidth="1"/>
  </cols>
  <sheetData>
    <row r="2" spans="1:24" ht="14.25">
      <c r="A2" s="4" t="s">
        <v>201</v>
      </c>
      <c r="G2" s="171">
        <v>580</v>
      </c>
      <c r="H2" s="171">
        <v>200</v>
      </c>
      <c r="I2" s="171">
        <v>1325</v>
      </c>
      <c r="J2" s="171">
        <f>SUM(G2:I2)</f>
        <v>2105</v>
      </c>
      <c r="K2" s="171">
        <f>J2-G2</f>
        <v>1525</v>
      </c>
      <c r="X2" s="171">
        <v>180</v>
      </c>
    </row>
    <row r="3" spans="1:27" ht="15" thickBot="1">
      <c r="A3" s="238" t="s">
        <v>270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ht="78">
      <c r="A4" s="239"/>
      <c r="B4" s="240"/>
      <c r="C4" s="241"/>
      <c r="D4" s="241"/>
      <c r="E4" s="242"/>
      <c r="F4" s="217" t="s">
        <v>271</v>
      </c>
      <c r="G4" s="124" t="s">
        <v>122</v>
      </c>
      <c r="H4" s="133" t="s">
        <v>236</v>
      </c>
      <c r="I4" s="133" t="s">
        <v>123</v>
      </c>
      <c r="J4" s="133" t="s">
        <v>220</v>
      </c>
      <c r="K4" s="133" t="s">
        <v>272</v>
      </c>
      <c r="L4" s="133" t="s">
        <v>273</v>
      </c>
      <c r="M4" s="133" t="s">
        <v>151</v>
      </c>
      <c r="N4" s="133" t="s">
        <v>274</v>
      </c>
      <c r="O4" s="133" t="s">
        <v>275</v>
      </c>
      <c r="P4" s="133" t="s">
        <v>218</v>
      </c>
      <c r="Q4" s="133" t="s">
        <v>255</v>
      </c>
      <c r="R4" s="133" t="s">
        <v>221</v>
      </c>
      <c r="S4" s="133" t="s">
        <v>276</v>
      </c>
      <c r="T4" s="133" t="s">
        <v>256</v>
      </c>
      <c r="U4" s="133" t="s">
        <v>244</v>
      </c>
      <c r="V4" s="133" t="s">
        <v>277</v>
      </c>
      <c r="W4" s="133" t="s">
        <v>257</v>
      </c>
      <c r="X4" s="133" t="s">
        <v>217</v>
      </c>
      <c r="Y4" s="133" t="s">
        <v>278</v>
      </c>
      <c r="Z4" s="133" t="s">
        <v>225</v>
      </c>
      <c r="AA4" s="105" t="s">
        <v>0</v>
      </c>
    </row>
    <row r="5" spans="1:27" ht="26.25" thickBot="1">
      <c r="A5" s="243" t="s">
        <v>124</v>
      </c>
      <c r="B5" s="244"/>
      <c r="C5" s="233">
        <v>10</v>
      </c>
      <c r="D5" s="135" t="s">
        <v>279</v>
      </c>
      <c r="E5" s="233" t="s">
        <v>0</v>
      </c>
      <c r="F5" s="233"/>
      <c r="G5" s="233">
        <v>2020</v>
      </c>
      <c r="H5" s="233">
        <v>2020</v>
      </c>
      <c r="I5" s="233">
        <v>2020</v>
      </c>
      <c r="J5" s="233">
        <v>2020</v>
      </c>
      <c r="K5" s="233">
        <v>2020</v>
      </c>
      <c r="L5" s="233"/>
      <c r="M5" s="233" t="s">
        <v>0</v>
      </c>
      <c r="N5" s="233"/>
      <c r="O5" s="233"/>
      <c r="P5" s="233">
        <v>2020</v>
      </c>
      <c r="Q5" s="233">
        <v>2020</v>
      </c>
      <c r="R5" s="233">
        <v>2020</v>
      </c>
      <c r="S5" s="233"/>
      <c r="T5" s="233">
        <v>2020</v>
      </c>
      <c r="U5" s="233">
        <v>2020</v>
      </c>
      <c r="V5" s="233">
        <v>2019</v>
      </c>
      <c r="W5" s="233">
        <v>2020</v>
      </c>
      <c r="X5" s="233">
        <v>2020</v>
      </c>
      <c r="Y5" s="233"/>
      <c r="Z5" s="233">
        <v>2020</v>
      </c>
      <c r="AA5" s="106"/>
    </row>
    <row r="6" spans="1:28" ht="14.25">
      <c r="A6" s="223" t="s">
        <v>64</v>
      </c>
      <c r="B6" s="197">
        <v>1174</v>
      </c>
      <c r="C6" s="6">
        <f aca="true" t="shared" si="0" ref="C6:C45">B6*C$5</f>
        <v>11740</v>
      </c>
      <c r="D6" s="6"/>
      <c r="E6" s="6">
        <f aca="true" t="shared" si="1" ref="E6:E43">C6+D6</f>
        <v>11740</v>
      </c>
      <c r="F6" s="6"/>
      <c r="G6" s="6"/>
      <c r="H6" s="6">
        <f>B6*H$2</f>
        <v>234800</v>
      </c>
      <c r="I6" s="6"/>
      <c r="J6" s="6"/>
      <c r="K6" s="6"/>
      <c r="L6" s="6"/>
      <c r="M6" s="6">
        <f>H6+I6+K6+L6+J6</f>
        <v>234800</v>
      </c>
      <c r="N6" s="6"/>
      <c r="O6" s="6"/>
      <c r="P6" s="6"/>
      <c r="Q6" s="6"/>
      <c r="R6" s="6">
        <f aca="true" t="shared" si="2" ref="R6:R43">SUM(O6:Q6)</f>
        <v>0</v>
      </c>
      <c r="S6" s="6"/>
      <c r="T6" s="6"/>
      <c r="U6" s="6"/>
      <c r="V6" s="6"/>
      <c r="W6" s="6">
        <v>15705.201833545867</v>
      </c>
      <c r="X6" s="6">
        <f aca="true" t="shared" si="3" ref="X6:X12">B6*X$2</f>
        <v>211320</v>
      </c>
      <c r="Y6" s="6"/>
      <c r="Z6" s="6"/>
      <c r="AA6" s="107">
        <f>M6+E6+X6+R6+Y6+N6+Z6+G6+F6+U6+T6+S6+'6. sz. Fizetendő hozzájárulás'!$W6+'6. sz. Fizetendő hozzájárulás'!$V6</f>
        <v>473565.20183354587</v>
      </c>
      <c r="AB6" s="224" t="s">
        <v>64</v>
      </c>
    </row>
    <row r="7" spans="1:28" ht="14.25">
      <c r="A7" s="223" t="s">
        <v>65</v>
      </c>
      <c r="B7" s="225">
        <v>1660</v>
      </c>
      <c r="C7" s="6">
        <f t="shared" si="0"/>
        <v>16600</v>
      </c>
      <c r="D7" s="6"/>
      <c r="E7" s="6">
        <f t="shared" si="1"/>
        <v>16600</v>
      </c>
      <c r="F7" s="6"/>
      <c r="G7" s="6">
        <f>B7*$G$2</f>
        <v>962800</v>
      </c>
      <c r="H7" s="6">
        <f>B7*H$2</f>
        <v>332000</v>
      </c>
      <c r="I7" s="6"/>
      <c r="J7" s="6"/>
      <c r="K7" s="6"/>
      <c r="L7" s="6"/>
      <c r="M7" s="6">
        <f aca="true" t="shared" si="4" ref="M7:M42">H7+I7+K7+L7+J7</f>
        <v>332000</v>
      </c>
      <c r="N7" s="6"/>
      <c r="O7" s="6">
        <v>688048</v>
      </c>
      <c r="P7" s="6">
        <v>6471160</v>
      </c>
      <c r="Q7" s="6"/>
      <c r="R7" s="6">
        <f t="shared" si="2"/>
        <v>7159208</v>
      </c>
      <c r="S7" s="6"/>
      <c r="T7" s="6"/>
      <c r="U7" s="6"/>
      <c r="V7" s="6"/>
      <c r="W7" s="6">
        <v>10915.111587313933</v>
      </c>
      <c r="X7" s="6">
        <f t="shared" si="3"/>
        <v>298800</v>
      </c>
      <c r="Y7" s="6"/>
      <c r="Z7" s="6"/>
      <c r="AA7" s="107">
        <f>M7+E7+X7+R7+Y7+N7+Z7+G7+F7+U7+T7+S7+'6. sz. Fizetendő hozzájárulás'!$W7+'6. sz. Fizetendő hozzájárulás'!$V7</f>
        <v>8780323.111587314</v>
      </c>
      <c r="AB7" s="226" t="s">
        <v>65</v>
      </c>
    </row>
    <row r="8" spans="1:28" ht="14.25">
      <c r="A8" s="223" t="s">
        <v>66</v>
      </c>
      <c r="B8" s="197">
        <v>780</v>
      </c>
      <c r="C8" s="6">
        <f t="shared" si="0"/>
        <v>7800</v>
      </c>
      <c r="D8" s="6"/>
      <c r="E8" s="6">
        <f t="shared" si="1"/>
        <v>7800</v>
      </c>
      <c r="F8" s="6"/>
      <c r="G8" s="6">
        <f>B8*$G$2</f>
        <v>452400</v>
      </c>
      <c r="H8" s="6">
        <f>B8*H$2</f>
        <v>156000</v>
      </c>
      <c r="I8" s="6"/>
      <c r="J8" s="6"/>
      <c r="K8" s="6"/>
      <c r="L8" s="6"/>
      <c r="M8" s="6">
        <f t="shared" si="4"/>
        <v>156000</v>
      </c>
      <c r="N8" s="6"/>
      <c r="O8" s="6">
        <v>298318</v>
      </c>
      <c r="P8" s="6">
        <v>3490940</v>
      </c>
      <c r="Q8" s="6"/>
      <c r="R8" s="6">
        <f t="shared" si="2"/>
        <v>3789258</v>
      </c>
      <c r="S8" s="6"/>
      <c r="T8" s="6"/>
      <c r="U8" s="6"/>
      <c r="V8" s="6"/>
      <c r="W8" s="6">
        <v>10150.445345278733</v>
      </c>
      <c r="X8" s="6">
        <f t="shared" si="3"/>
        <v>140400</v>
      </c>
      <c r="Y8" s="6"/>
      <c r="Z8" s="6"/>
      <c r="AA8" s="107">
        <f>M8+E8+X8+R8+Y8+N8+Z8+G8+F8+U8+T8+S8+'6. sz. Fizetendő hozzájárulás'!$W8+'6. sz. Fizetendő hozzájárulás'!$V8</f>
        <v>4556008.445345279</v>
      </c>
      <c r="AB8" s="226" t="s">
        <v>66</v>
      </c>
    </row>
    <row r="9" spans="1:28" ht="14.25">
      <c r="A9" s="223" t="s">
        <v>67</v>
      </c>
      <c r="B9" s="225">
        <v>1697</v>
      </c>
      <c r="C9" s="6">
        <f t="shared" si="0"/>
        <v>16970</v>
      </c>
      <c r="D9" s="6"/>
      <c r="E9" s="6">
        <f t="shared" si="1"/>
        <v>16970</v>
      </c>
      <c r="F9" s="6"/>
      <c r="G9" s="6"/>
      <c r="H9" s="6">
        <f>B9*H$2</f>
        <v>339400</v>
      </c>
      <c r="I9" s="6"/>
      <c r="J9" s="6"/>
      <c r="K9" s="6"/>
      <c r="L9" s="6"/>
      <c r="M9" s="6">
        <f t="shared" si="4"/>
        <v>339400</v>
      </c>
      <c r="N9" s="6"/>
      <c r="O9" s="6"/>
      <c r="P9" s="6"/>
      <c r="Q9" s="6"/>
      <c r="R9" s="6">
        <f t="shared" si="2"/>
        <v>0</v>
      </c>
      <c r="S9" s="6"/>
      <c r="T9" s="6"/>
      <c r="U9" s="6"/>
      <c r="V9" s="6"/>
      <c r="W9" s="6">
        <v>9499.478407660925</v>
      </c>
      <c r="X9" s="6">
        <f t="shared" si="3"/>
        <v>305460</v>
      </c>
      <c r="Y9" s="6"/>
      <c r="Z9" s="6"/>
      <c r="AA9" s="107">
        <f>M9+E9+X9+R9+Y9+N9+Z9+G9+F9+U9+T9+S9+'6. sz. Fizetendő hozzájárulás'!$W9+'6. sz. Fizetendő hozzájárulás'!$V9</f>
        <v>671329.478407661</v>
      </c>
      <c r="AB9" s="226" t="s">
        <v>67</v>
      </c>
    </row>
    <row r="10" spans="1:28" ht="14.25">
      <c r="A10" s="223" t="s">
        <v>68</v>
      </c>
      <c r="B10" s="197">
        <v>493</v>
      </c>
      <c r="C10" s="6">
        <f t="shared" si="0"/>
        <v>4930</v>
      </c>
      <c r="D10" s="6"/>
      <c r="E10" s="6">
        <f t="shared" si="1"/>
        <v>4930</v>
      </c>
      <c r="F10" s="6"/>
      <c r="G10" s="6">
        <f aca="true" t="shared" si="5" ref="G10:G15">B10*$G$2</f>
        <v>285940</v>
      </c>
      <c r="H10" s="6">
        <f>B10*H$2</f>
        <v>98600</v>
      </c>
      <c r="I10" s="6"/>
      <c r="J10" s="6"/>
      <c r="K10" s="6"/>
      <c r="L10" s="6"/>
      <c r="M10" s="6">
        <f t="shared" si="4"/>
        <v>98600</v>
      </c>
      <c r="N10" s="6"/>
      <c r="O10" s="6"/>
      <c r="P10" s="6"/>
      <c r="Q10" s="6"/>
      <c r="R10" s="6">
        <f t="shared" si="2"/>
        <v>0</v>
      </c>
      <c r="S10" s="6"/>
      <c r="T10" s="6"/>
      <c r="U10" s="6"/>
      <c r="V10" s="6"/>
      <c r="W10" s="6">
        <v>1481.7862479066293</v>
      </c>
      <c r="X10" s="6">
        <f t="shared" si="3"/>
        <v>88740</v>
      </c>
      <c r="Y10" s="6"/>
      <c r="Z10" s="6"/>
      <c r="AA10" s="107">
        <f>M10+E10+X10+R10+Y10+N10+Z10+G10+F10+U10+T10+S10+'6. sz. Fizetendő hozzájárulás'!$W10+'6. sz. Fizetendő hozzájárulás'!$V10</f>
        <v>479691.7862479066</v>
      </c>
      <c r="AB10" s="226" t="s">
        <v>68</v>
      </c>
    </row>
    <row r="11" spans="1:28" ht="14.25">
      <c r="A11" s="223" t="s">
        <v>69</v>
      </c>
      <c r="B11" s="225">
        <v>2295</v>
      </c>
      <c r="C11" s="6">
        <f t="shared" si="0"/>
        <v>22950</v>
      </c>
      <c r="D11" s="6"/>
      <c r="E11" s="6">
        <f t="shared" si="1"/>
        <v>22950</v>
      </c>
      <c r="F11" s="6"/>
      <c r="G11" s="6">
        <f t="shared" si="5"/>
        <v>1331100</v>
      </c>
      <c r="H11" s="6">
        <v>146687</v>
      </c>
      <c r="I11" s="6"/>
      <c r="J11" s="6"/>
      <c r="K11" s="6"/>
      <c r="L11" s="6"/>
      <c r="M11" s="6">
        <f t="shared" si="4"/>
        <v>146687</v>
      </c>
      <c r="N11" s="6"/>
      <c r="O11" s="6"/>
      <c r="P11" s="6"/>
      <c r="Q11" s="6"/>
      <c r="R11" s="6">
        <f t="shared" si="2"/>
        <v>0</v>
      </c>
      <c r="S11" s="6"/>
      <c r="T11" s="6"/>
      <c r="U11" s="6"/>
      <c r="V11" s="6"/>
      <c r="W11" s="6"/>
      <c r="X11" s="6">
        <f t="shared" si="3"/>
        <v>413100</v>
      </c>
      <c r="Y11" s="6"/>
      <c r="Z11" s="6"/>
      <c r="AA11" s="107">
        <f>M11+E11+X11+R11+Y11+N11+Z11+G11+F11+U11+T11+S11+'6. sz. Fizetendő hozzájárulás'!$W11+'6. sz. Fizetendő hozzájárulás'!$V11</f>
        <v>1913837</v>
      </c>
      <c r="AB11" s="226" t="s">
        <v>69</v>
      </c>
    </row>
    <row r="12" spans="1:28" ht="14.25">
      <c r="A12" s="223" t="s">
        <v>70</v>
      </c>
      <c r="B12" s="197">
        <v>318</v>
      </c>
      <c r="C12" s="6">
        <f t="shared" si="0"/>
        <v>3180</v>
      </c>
      <c r="D12" s="6">
        <v>30400</v>
      </c>
      <c r="E12" s="6">
        <f t="shared" si="1"/>
        <v>33580</v>
      </c>
      <c r="F12" s="6">
        <v>147440</v>
      </c>
      <c r="G12" s="6">
        <f t="shared" si="5"/>
        <v>184440</v>
      </c>
      <c r="H12" s="6">
        <f aca="true" t="shared" si="6" ref="H12:H29">B12*H$2</f>
        <v>63600</v>
      </c>
      <c r="I12" s="6">
        <f>B12*$I$2</f>
        <v>421350</v>
      </c>
      <c r="J12" s="6"/>
      <c r="K12" s="6"/>
      <c r="L12" s="6">
        <v>418000</v>
      </c>
      <c r="M12" s="6">
        <f t="shared" si="4"/>
        <v>902950</v>
      </c>
      <c r="N12" s="6"/>
      <c r="O12" s="6"/>
      <c r="P12" s="6"/>
      <c r="Q12" s="6"/>
      <c r="R12" s="6">
        <f t="shared" si="2"/>
        <v>0</v>
      </c>
      <c r="S12" s="6"/>
      <c r="T12" s="6"/>
      <c r="U12" s="6"/>
      <c r="V12" s="6">
        <v>1016</v>
      </c>
      <c r="W12" s="6">
        <v>1036.8764928244555</v>
      </c>
      <c r="X12" s="6">
        <f t="shared" si="3"/>
        <v>57240</v>
      </c>
      <c r="Y12" s="6">
        <v>48640</v>
      </c>
      <c r="Z12" s="6"/>
      <c r="AA12" s="107">
        <f>M12+E12+X12+R12+Y12+N12+Z12+G12+F12+U12+T12+S12+'6. sz. Fizetendő hozzájárulás'!$W12+'6. sz. Fizetendő hozzájárulás'!$V12</f>
        <v>1376342.8764928244</v>
      </c>
      <c r="AB12" s="226" t="s">
        <v>70</v>
      </c>
    </row>
    <row r="13" spans="1:28" ht="14.25">
      <c r="A13" s="223" t="s">
        <v>71</v>
      </c>
      <c r="B13" s="225">
        <v>304</v>
      </c>
      <c r="C13" s="6">
        <f t="shared" si="0"/>
        <v>3040</v>
      </c>
      <c r="D13" s="6"/>
      <c r="E13" s="6">
        <f t="shared" si="1"/>
        <v>3040</v>
      </c>
      <c r="F13" s="6"/>
      <c r="G13" s="6">
        <f t="shared" si="5"/>
        <v>176320</v>
      </c>
      <c r="H13" s="6">
        <f t="shared" si="6"/>
        <v>60800</v>
      </c>
      <c r="I13" s="6"/>
      <c r="J13" s="6"/>
      <c r="K13" s="6"/>
      <c r="L13" s="6"/>
      <c r="M13" s="6">
        <f t="shared" si="4"/>
        <v>60800</v>
      </c>
      <c r="N13" s="6"/>
      <c r="O13" s="6"/>
      <c r="P13" s="6"/>
      <c r="Q13" s="6"/>
      <c r="R13" s="6">
        <f t="shared" si="2"/>
        <v>0</v>
      </c>
      <c r="S13" s="6"/>
      <c r="T13" s="6"/>
      <c r="U13" s="6"/>
      <c r="V13" s="6"/>
      <c r="W13" s="6">
        <v>1231.9659551921382</v>
      </c>
      <c r="X13" s="6">
        <v>0</v>
      </c>
      <c r="Y13" s="6"/>
      <c r="Z13" s="6"/>
      <c r="AA13" s="107">
        <f>M13+E13+X13+R13+Y13+N13+Z13+G13+F13+U13+T13+S13+'6. sz. Fizetendő hozzájárulás'!$W13+'6. sz. Fizetendő hozzájárulás'!$V13</f>
        <v>241391.96595519214</v>
      </c>
      <c r="AB13" s="226" t="s">
        <v>71</v>
      </c>
    </row>
    <row r="14" spans="1:28" ht="14.25">
      <c r="A14" s="223" t="s">
        <v>72</v>
      </c>
      <c r="B14" s="197">
        <v>83</v>
      </c>
      <c r="C14" s="6">
        <f t="shared" si="0"/>
        <v>830</v>
      </c>
      <c r="D14" s="6"/>
      <c r="E14" s="6">
        <f t="shared" si="1"/>
        <v>830</v>
      </c>
      <c r="F14" s="6"/>
      <c r="G14" s="6">
        <f t="shared" si="5"/>
        <v>48140</v>
      </c>
      <c r="H14" s="6">
        <f t="shared" si="6"/>
        <v>16600</v>
      </c>
      <c r="I14" s="6"/>
      <c r="J14" s="6"/>
      <c r="K14" s="6"/>
      <c r="L14" s="6"/>
      <c r="M14" s="6">
        <f t="shared" si="4"/>
        <v>16600</v>
      </c>
      <c r="N14" s="6"/>
      <c r="O14" s="6"/>
      <c r="P14" s="6"/>
      <c r="Q14" s="6"/>
      <c r="R14" s="6">
        <f t="shared" si="2"/>
        <v>0</v>
      </c>
      <c r="S14" s="6"/>
      <c r="T14" s="6"/>
      <c r="U14" s="6"/>
      <c r="V14" s="6"/>
      <c r="W14" s="6">
        <v>394.91253638759616</v>
      </c>
      <c r="X14" s="6">
        <f>B14*X$2</f>
        <v>14940</v>
      </c>
      <c r="Y14" s="6"/>
      <c r="Z14" s="6"/>
      <c r="AA14" s="107">
        <f>M14+E14+X14+R14+Y14+N14+Z14+G14+F14+U14+T14+S14+'6. sz. Fizetendő hozzájárulás'!$W14+'6. sz. Fizetendő hozzájárulás'!$V14</f>
        <v>80904.9125363876</v>
      </c>
      <c r="AB14" s="226" t="s">
        <v>72</v>
      </c>
    </row>
    <row r="15" spans="1:28" ht="14.25">
      <c r="A15" s="223" t="s">
        <v>73</v>
      </c>
      <c r="B15" s="225">
        <v>359</v>
      </c>
      <c r="C15" s="6">
        <f t="shared" si="0"/>
        <v>3590</v>
      </c>
      <c r="D15" s="6"/>
      <c r="E15" s="6">
        <f t="shared" si="1"/>
        <v>3590</v>
      </c>
      <c r="F15" s="6"/>
      <c r="G15" s="6">
        <f t="shared" si="5"/>
        <v>208220</v>
      </c>
      <c r="H15" s="6">
        <f t="shared" si="6"/>
        <v>71800</v>
      </c>
      <c r="I15" s="6"/>
      <c r="J15" s="6"/>
      <c r="K15" s="6"/>
      <c r="L15" s="6">
        <v>42625</v>
      </c>
      <c r="M15" s="6">
        <f t="shared" si="4"/>
        <v>114425</v>
      </c>
      <c r="N15" s="6"/>
      <c r="O15" s="6"/>
      <c r="P15" s="6"/>
      <c r="Q15" s="6"/>
      <c r="R15" s="6">
        <f t="shared" si="2"/>
        <v>0</v>
      </c>
      <c r="S15" s="6"/>
      <c r="T15" s="6"/>
      <c r="U15" s="6"/>
      <c r="V15" s="6"/>
      <c r="W15" s="6">
        <v>2229.962170172526</v>
      </c>
      <c r="X15" s="6">
        <v>0</v>
      </c>
      <c r="Y15" s="6"/>
      <c r="Z15" s="6"/>
      <c r="AA15" s="107">
        <f>M15+E15+X15+R15+Y15+N15+Z15+G15+F15+U15+T15+S15+'6. sz. Fizetendő hozzájárulás'!$W15+'6. sz. Fizetendő hozzájárulás'!$V15</f>
        <v>328464.96217017254</v>
      </c>
      <c r="AB15" s="226" t="s">
        <v>73</v>
      </c>
    </row>
    <row r="16" spans="1:28" ht="14.25">
      <c r="A16" s="223" t="s">
        <v>74</v>
      </c>
      <c r="B16" s="197">
        <v>260</v>
      </c>
      <c r="C16" s="6">
        <f t="shared" si="0"/>
        <v>2600</v>
      </c>
      <c r="D16" s="6"/>
      <c r="E16" s="6">
        <f t="shared" si="1"/>
        <v>2600</v>
      </c>
      <c r="F16" s="6"/>
      <c r="G16" s="6"/>
      <c r="H16" s="6">
        <f t="shared" si="6"/>
        <v>52000</v>
      </c>
      <c r="I16" s="6"/>
      <c r="J16" s="6"/>
      <c r="K16" s="6"/>
      <c r="L16" s="6"/>
      <c r="M16" s="6">
        <f t="shared" si="4"/>
        <v>52000</v>
      </c>
      <c r="N16" s="6"/>
      <c r="O16" s="6"/>
      <c r="P16" s="6"/>
      <c r="Q16" s="6"/>
      <c r="R16" s="6">
        <f t="shared" si="2"/>
        <v>0</v>
      </c>
      <c r="S16" s="6"/>
      <c r="T16" s="6"/>
      <c r="U16" s="6"/>
      <c r="V16" s="6"/>
      <c r="W16" s="6">
        <v>1465.2642023323808</v>
      </c>
      <c r="X16" s="6">
        <f>B16*X$2</f>
        <v>46800</v>
      </c>
      <c r="Y16" s="6"/>
      <c r="Z16" s="6"/>
      <c r="AA16" s="107">
        <f>M16+E16+X16+R16+Y16+N16+Z16+G16+F16+U16+T16+S16+'6. sz. Fizetendő hozzájárulás'!$W16+'6. sz. Fizetendő hozzájárulás'!$V16</f>
        <v>102865.26420233239</v>
      </c>
      <c r="AB16" s="226" t="s">
        <v>74</v>
      </c>
    </row>
    <row r="17" spans="1:28" ht="14.25">
      <c r="A17" s="223" t="s">
        <v>75</v>
      </c>
      <c r="B17" s="225">
        <v>53</v>
      </c>
      <c r="C17" s="6">
        <f t="shared" si="0"/>
        <v>530</v>
      </c>
      <c r="D17" s="6"/>
      <c r="E17" s="6">
        <f t="shared" si="1"/>
        <v>530</v>
      </c>
      <c r="F17" s="6"/>
      <c r="G17" s="6">
        <f aca="true" t="shared" si="7" ref="G17:G39">B17*$G$2</f>
        <v>30740</v>
      </c>
      <c r="H17" s="6">
        <f t="shared" si="6"/>
        <v>10600</v>
      </c>
      <c r="I17" s="6"/>
      <c r="J17" s="6"/>
      <c r="K17" s="6"/>
      <c r="L17" s="6"/>
      <c r="M17" s="6">
        <f t="shared" si="4"/>
        <v>10600</v>
      </c>
      <c r="N17" s="6"/>
      <c r="O17" s="6"/>
      <c r="P17" s="6"/>
      <c r="Q17" s="6"/>
      <c r="R17" s="6">
        <f t="shared" si="2"/>
        <v>0</v>
      </c>
      <c r="S17" s="6"/>
      <c r="T17" s="6"/>
      <c r="U17" s="6"/>
      <c r="V17" s="6"/>
      <c r="W17" s="6">
        <v>622.0264152396351</v>
      </c>
      <c r="X17" s="6">
        <v>0</v>
      </c>
      <c r="Y17" s="6"/>
      <c r="Z17" s="6"/>
      <c r="AA17" s="107">
        <f>M17+E17+X17+R17+Y17+N17+Z17+G17+F17+U17+T17+S17+'6. sz. Fizetendő hozzájárulás'!$W17+'6. sz. Fizetendő hozzájárulás'!$V17</f>
        <v>42492.026415239634</v>
      </c>
      <c r="AB17" s="226" t="s">
        <v>75</v>
      </c>
    </row>
    <row r="18" spans="1:28" ht="14.25">
      <c r="A18" s="223" t="s">
        <v>76</v>
      </c>
      <c r="B18" s="197">
        <v>340</v>
      </c>
      <c r="C18" s="6">
        <f t="shared" si="0"/>
        <v>3400</v>
      </c>
      <c r="D18" s="6">
        <v>35300</v>
      </c>
      <c r="E18" s="6">
        <f t="shared" si="1"/>
        <v>38700</v>
      </c>
      <c r="F18" s="6">
        <v>171205</v>
      </c>
      <c r="G18" s="6">
        <f t="shared" si="7"/>
        <v>197200</v>
      </c>
      <c r="H18" s="6">
        <f t="shared" si="6"/>
        <v>68000</v>
      </c>
      <c r="I18" s="6"/>
      <c r="J18" s="6"/>
      <c r="K18" s="6"/>
      <c r="L18" s="6">
        <v>52950</v>
      </c>
      <c r="M18" s="6">
        <f t="shared" si="4"/>
        <v>120950</v>
      </c>
      <c r="N18" s="6"/>
      <c r="O18" s="6"/>
      <c r="P18" s="6"/>
      <c r="Q18" s="6"/>
      <c r="R18" s="6">
        <f t="shared" si="2"/>
        <v>0</v>
      </c>
      <c r="S18" s="6"/>
      <c r="T18" s="6"/>
      <c r="U18" s="6"/>
      <c r="V18" s="6"/>
      <c r="W18" s="6">
        <v>1918</v>
      </c>
      <c r="X18" s="6">
        <f>B18*X$2</f>
        <v>61200</v>
      </c>
      <c r="Y18" s="6">
        <v>56480</v>
      </c>
      <c r="Z18" s="6"/>
      <c r="AA18" s="107">
        <f>M18+E18+X18+R18+Y18+N18+Z18+G18+F18+U18+T18+S18+'6. sz. Fizetendő hozzájárulás'!$W18+'6. sz. Fizetendő hozzájárulás'!$V18</f>
        <v>647653</v>
      </c>
      <c r="AB18" s="226" t="s">
        <v>76</v>
      </c>
    </row>
    <row r="19" spans="1:28" ht="14.25">
      <c r="A19" s="223" t="s">
        <v>77</v>
      </c>
      <c r="B19" s="225">
        <v>2331</v>
      </c>
      <c r="C19" s="6">
        <f t="shared" si="0"/>
        <v>23310</v>
      </c>
      <c r="D19" s="6"/>
      <c r="E19" s="6">
        <f t="shared" si="1"/>
        <v>23310</v>
      </c>
      <c r="F19" s="6"/>
      <c r="G19" s="6">
        <f t="shared" si="7"/>
        <v>1351980</v>
      </c>
      <c r="H19" s="6">
        <f t="shared" si="6"/>
        <v>466200</v>
      </c>
      <c r="I19" s="6"/>
      <c r="J19" s="6"/>
      <c r="K19" s="6"/>
      <c r="L19" s="6"/>
      <c r="M19" s="6">
        <f t="shared" si="4"/>
        <v>466200</v>
      </c>
      <c r="N19" s="6"/>
      <c r="O19" s="6"/>
      <c r="P19" s="6"/>
      <c r="Q19" s="6"/>
      <c r="R19" s="6">
        <f t="shared" si="2"/>
        <v>0</v>
      </c>
      <c r="S19" s="6"/>
      <c r="T19" s="6"/>
      <c r="U19" s="6"/>
      <c r="V19" s="6"/>
      <c r="W19" s="6">
        <v>15240</v>
      </c>
      <c r="X19" s="6">
        <f>B19*X$2</f>
        <v>419580</v>
      </c>
      <c r="Y19" s="6"/>
      <c r="Z19" s="6"/>
      <c r="AA19" s="107">
        <f>M19+E19+X19+R19+Y19+N19+Z19+G19+F19+U19+T19+S19+'6. sz. Fizetendő hozzájárulás'!$W19+'6. sz. Fizetendő hozzájárulás'!$V19</f>
        <v>2276310</v>
      </c>
      <c r="AB19" s="226" t="s">
        <v>77</v>
      </c>
    </row>
    <row r="20" spans="1:28" ht="14.25">
      <c r="A20" s="223" t="s">
        <v>78</v>
      </c>
      <c r="B20" s="197">
        <v>43</v>
      </c>
      <c r="C20" s="6">
        <f t="shared" si="0"/>
        <v>430</v>
      </c>
      <c r="D20" s="6"/>
      <c r="E20" s="6">
        <f t="shared" si="1"/>
        <v>430</v>
      </c>
      <c r="F20" s="6"/>
      <c r="G20" s="6">
        <f t="shared" si="7"/>
        <v>24940</v>
      </c>
      <c r="H20" s="6">
        <f t="shared" si="6"/>
        <v>8600</v>
      </c>
      <c r="I20" s="6"/>
      <c r="J20" s="6"/>
      <c r="K20" s="6"/>
      <c r="L20" s="6"/>
      <c r="M20" s="6">
        <f t="shared" si="4"/>
        <v>8600</v>
      </c>
      <c r="N20" s="6"/>
      <c r="O20" s="6"/>
      <c r="P20" s="6"/>
      <c r="Q20" s="6"/>
      <c r="R20" s="6">
        <f t="shared" si="2"/>
        <v>0</v>
      </c>
      <c r="S20" s="6"/>
      <c r="T20" s="6"/>
      <c r="U20" s="6"/>
      <c r="V20" s="6"/>
      <c r="W20" s="6"/>
      <c r="X20" s="6">
        <f>B20*X$2</f>
        <v>7740</v>
      </c>
      <c r="Y20" s="6"/>
      <c r="Z20" s="6"/>
      <c r="AA20" s="107">
        <f>M20+E20+X20+R20+Y20+N20+Z20+G20+F20+U20+T20+S20+'6. sz. Fizetendő hozzájárulás'!$W20+'6. sz. Fizetendő hozzájárulás'!$V20</f>
        <v>41710</v>
      </c>
      <c r="AB20" s="226" t="s">
        <v>78</v>
      </c>
    </row>
    <row r="21" spans="1:28" ht="14.25">
      <c r="A21" s="223" t="s">
        <v>79</v>
      </c>
      <c r="B21" s="225">
        <v>11465</v>
      </c>
      <c r="C21" s="6">
        <f t="shared" si="0"/>
        <v>114650</v>
      </c>
      <c r="D21" s="6">
        <v>0</v>
      </c>
      <c r="E21" s="6">
        <f t="shared" si="1"/>
        <v>114650</v>
      </c>
      <c r="F21" s="6">
        <v>0</v>
      </c>
      <c r="G21" s="6">
        <f t="shared" si="7"/>
        <v>6649700</v>
      </c>
      <c r="H21" s="6">
        <f t="shared" si="6"/>
        <v>2293000</v>
      </c>
      <c r="I21" s="6">
        <f>B21*$I$2</f>
        <v>15191125</v>
      </c>
      <c r="J21" s="6">
        <v>29023875</v>
      </c>
      <c r="K21" s="6">
        <v>259665000</v>
      </c>
      <c r="L21" s="6"/>
      <c r="M21" s="6">
        <f>H21+I21+K21+L21+J21</f>
        <v>306173000</v>
      </c>
      <c r="N21" s="227">
        <v>0</v>
      </c>
      <c r="O21" s="227">
        <v>0</v>
      </c>
      <c r="P21" s="227">
        <v>49152000</v>
      </c>
      <c r="Q21" s="227">
        <v>260685000</v>
      </c>
      <c r="R21" s="227">
        <f t="shared" si="2"/>
        <v>309837000</v>
      </c>
      <c r="S21" s="227">
        <v>0</v>
      </c>
      <c r="T21" s="227">
        <v>116643000</v>
      </c>
      <c r="U21" s="227">
        <v>23737000</v>
      </c>
      <c r="V21" s="227">
        <v>0</v>
      </c>
      <c r="W21" s="227"/>
      <c r="X21" s="6">
        <f>B21*X$2</f>
        <v>2063700</v>
      </c>
      <c r="Y21" s="227">
        <v>0</v>
      </c>
      <c r="Z21" s="227">
        <v>921984</v>
      </c>
      <c r="AA21" s="107">
        <f>M21+E21+X21+R21+Y21+N21+Z21+G21+F21+U21+T21+S21+'6. sz. Fizetendő hozzájárulás'!$W21+'6. sz. Fizetendő hozzájárulás'!$V21</f>
        <v>766140034</v>
      </c>
      <c r="AB21" s="226" t="s">
        <v>79</v>
      </c>
    </row>
    <row r="22" spans="1:28" ht="14.25">
      <c r="A22" s="223" t="s">
        <v>80</v>
      </c>
      <c r="B22" s="197">
        <v>1299</v>
      </c>
      <c r="C22" s="6">
        <f t="shared" si="0"/>
        <v>12990</v>
      </c>
      <c r="D22" s="6">
        <v>176400</v>
      </c>
      <c r="E22" s="6">
        <f t="shared" si="1"/>
        <v>189390</v>
      </c>
      <c r="F22" s="6">
        <v>649185</v>
      </c>
      <c r="G22" s="6">
        <f t="shared" si="7"/>
        <v>753420</v>
      </c>
      <c r="H22" s="6">
        <f t="shared" si="6"/>
        <v>259800</v>
      </c>
      <c r="I22" s="6"/>
      <c r="J22" s="6"/>
      <c r="K22" s="6"/>
      <c r="L22" s="6">
        <v>280975</v>
      </c>
      <c r="M22" s="6">
        <f>H22+I22+K22+L22+J22</f>
        <v>540775</v>
      </c>
      <c r="N22" s="6">
        <v>105840</v>
      </c>
      <c r="O22" s="6"/>
      <c r="P22" s="6"/>
      <c r="Q22" s="6"/>
      <c r="R22" s="6">
        <f t="shared" si="2"/>
        <v>0</v>
      </c>
      <c r="S22" s="6"/>
      <c r="T22" s="6"/>
      <c r="U22" s="6"/>
      <c r="V22" s="6"/>
      <c r="W22" s="6">
        <v>16449.912519961268</v>
      </c>
      <c r="X22" s="6">
        <v>0</v>
      </c>
      <c r="Y22" s="6"/>
      <c r="Z22" s="6"/>
      <c r="AA22" s="107">
        <f>M22+E22+X22+R22+Y22+N22+Z22+G22+F22+U22+T22+S22+'6. sz. Fizetendő hozzájárulás'!$W22+'6. sz. Fizetendő hozzájárulás'!$V22</f>
        <v>2255059.912519961</v>
      </c>
      <c r="AB22" s="226" t="s">
        <v>80</v>
      </c>
    </row>
    <row r="23" spans="1:28" ht="14.25">
      <c r="A23" s="223" t="s">
        <v>81</v>
      </c>
      <c r="B23" s="225">
        <v>508</v>
      </c>
      <c r="C23" s="6">
        <f t="shared" si="0"/>
        <v>5080</v>
      </c>
      <c r="D23" s="6"/>
      <c r="E23" s="6">
        <f t="shared" si="1"/>
        <v>5080</v>
      </c>
      <c r="F23" s="6"/>
      <c r="G23" s="6">
        <f t="shared" si="7"/>
        <v>294640</v>
      </c>
      <c r="H23" s="6">
        <f t="shared" si="6"/>
        <v>101600</v>
      </c>
      <c r="I23" s="6">
        <f>B23*$I$2</f>
        <v>673100</v>
      </c>
      <c r="J23" s="6"/>
      <c r="K23" s="6"/>
      <c r="L23" s="6"/>
      <c r="M23" s="6">
        <f t="shared" si="4"/>
        <v>774700</v>
      </c>
      <c r="N23" s="6"/>
      <c r="O23" s="6"/>
      <c r="P23" s="6"/>
      <c r="Q23" s="6"/>
      <c r="R23" s="6">
        <f t="shared" si="2"/>
        <v>0</v>
      </c>
      <c r="S23" s="6"/>
      <c r="T23" s="6"/>
      <c r="U23" s="6"/>
      <c r="V23" s="6"/>
      <c r="W23" s="6">
        <v>2947.3157314524447</v>
      </c>
      <c r="X23" s="6">
        <v>0</v>
      </c>
      <c r="Y23" s="6"/>
      <c r="Z23" s="6"/>
      <c r="AA23" s="107">
        <f>M23+E23+X23+R23+Y23+N23+Z23+G23+F23+U23+T23+S23+'6. sz. Fizetendő hozzájárulás'!$W23+'6. sz. Fizetendő hozzájárulás'!$V23</f>
        <v>1077367.3157314525</v>
      </c>
      <c r="AB23" s="226" t="s">
        <v>81</v>
      </c>
    </row>
    <row r="24" spans="1:28" ht="14.25">
      <c r="A24" s="223" t="s">
        <v>82</v>
      </c>
      <c r="B24" s="197">
        <v>810</v>
      </c>
      <c r="C24" s="6">
        <f t="shared" si="0"/>
        <v>8100</v>
      </c>
      <c r="D24" s="6"/>
      <c r="E24" s="6">
        <f t="shared" si="1"/>
        <v>8100</v>
      </c>
      <c r="F24" s="6"/>
      <c r="G24" s="6">
        <f t="shared" si="7"/>
        <v>469800</v>
      </c>
      <c r="H24" s="6">
        <f t="shared" si="6"/>
        <v>162000</v>
      </c>
      <c r="I24" s="6"/>
      <c r="J24" s="6"/>
      <c r="K24" s="6"/>
      <c r="L24" s="6"/>
      <c r="M24" s="6">
        <f t="shared" si="4"/>
        <v>162000</v>
      </c>
      <c r="N24" s="6"/>
      <c r="O24" s="6"/>
      <c r="P24" s="6"/>
      <c r="Q24" s="6"/>
      <c r="R24" s="6">
        <f t="shared" si="2"/>
        <v>0</v>
      </c>
      <c r="S24" s="6"/>
      <c r="T24" s="6"/>
      <c r="U24" s="6"/>
      <c r="V24" s="6"/>
      <c r="W24" s="6">
        <v>9921.176056567536</v>
      </c>
      <c r="X24" s="6">
        <f>B24*X$2</f>
        <v>145800</v>
      </c>
      <c r="Y24" s="6"/>
      <c r="Z24" s="6"/>
      <c r="AA24" s="107">
        <f>M24+E24+X24+R24+Y24+N24+Z24+G24+F24+U24+T24+S24+'6. sz. Fizetendő hozzájárulás'!$W24+'6. sz. Fizetendő hozzájárulás'!$V24</f>
        <v>795621.1760565676</v>
      </c>
      <c r="AB24" s="226" t="s">
        <v>82</v>
      </c>
    </row>
    <row r="25" spans="1:28" ht="14.25">
      <c r="A25" s="223" t="s">
        <v>83</v>
      </c>
      <c r="B25" s="225">
        <v>128</v>
      </c>
      <c r="C25" s="6">
        <f t="shared" si="0"/>
        <v>1280</v>
      </c>
      <c r="D25" s="6"/>
      <c r="E25" s="6">
        <f t="shared" si="1"/>
        <v>1280</v>
      </c>
      <c r="F25" s="6"/>
      <c r="G25" s="6">
        <f t="shared" si="7"/>
        <v>74240</v>
      </c>
      <c r="H25" s="6">
        <f t="shared" si="6"/>
        <v>25600</v>
      </c>
      <c r="I25" s="6"/>
      <c r="J25" s="6"/>
      <c r="K25" s="6"/>
      <c r="L25" s="6"/>
      <c r="M25" s="6">
        <f t="shared" si="4"/>
        <v>25600</v>
      </c>
      <c r="N25" s="6"/>
      <c r="O25" s="6"/>
      <c r="P25" s="6"/>
      <c r="Q25" s="6"/>
      <c r="R25" s="6">
        <f t="shared" si="2"/>
        <v>0</v>
      </c>
      <c r="S25" s="6"/>
      <c r="T25" s="6"/>
      <c r="U25" s="6"/>
      <c r="V25" s="6"/>
      <c r="W25" s="6">
        <v>753.6722174067536</v>
      </c>
      <c r="X25" s="6">
        <f>B25*X$2</f>
        <v>23040</v>
      </c>
      <c r="Y25" s="6"/>
      <c r="Z25" s="6"/>
      <c r="AA25" s="107">
        <f>M25+E25+X25+R25+Y25+N25+Z25+G25+F25+U25+T25+S25+'6. sz. Fizetendő hozzájárulás'!$W25+'6. sz. Fizetendő hozzájárulás'!$V25</f>
        <v>124913.67221740675</v>
      </c>
      <c r="AB25" s="226" t="s">
        <v>83</v>
      </c>
    </row>
    <row r="26" spans="1:28" ht="14.25">
      <c r="A26" s="223" t="s">
        <v>84</v>
      </c>
      <c r="B26" s="197">
        <v>740</v>
      </c>
      <c r="C26" s="6">
        <f t="shared" si="0"/>
        <v>7400</v>
      </c>
      <c r="D26" s="6"/>
      <c r="E26" s="6">
        <f t="shared" si="1"/>
        <v>7400</v>
      </c>
      <c r="F26" s="6">
        <v>489510</v>
      </c>
      <c r="G26" s="6">
        <f t="shared" si="7"/>
        <v>429200</v>
      </c>
      <c r="H26" s="6">
        <f t="shared" si="6"/>
        <v>148000</v>
      </c>
      <c r="I26" s="6">
        <f>B26*$I$2</f>
        <v>980500</v>
      </c>
      <c r="J26" s="6"/>
      <c r="K26" s="6"/>
      <c r="L26" s="6"/>
      <c r="M26" s="6">
        <f t="shared" si="4"/>
        <v>1128500</v>
      </c>
      <c r="N26" s="6"/>
      <c r="O26" s="6">
        <v>3563044</v>
      </c>
      <c r="P26" s="6">
        <v>1939400</v>
      </c>
      <c r="Q26" s="6"/>
      <c r="R26" s="6">
        <f t="shared" si="2"/>
        <v>5502444</v>
      </c>
      <c r="S26" s="6"/>
      <c r="T26" s="6"/>
      <c r="U26" s="6"/>
      <c r="V26" s="6"/>
      <c r="W26" s="6">
        <v>4508.106040735184</v>
      </c>
      <c r="X26" s="6">
        <f>B26*X$2</f>
        <v>133200</v>
      </c>
      <c r="Y26" s="6"/>
      <c r="Z26" s="6"/>
      <c r="AA26" s="107">
        <f>M26+E26+X26+R26+Y26+N26+Z26+G26+F26+U26+T26+S26+'6. sz. Fizetendő hozzájárulás'!$W26+'6. sz. Fizetendő hozzájárulás'!$V26</f>
        <v>7694762.106040735</v>
      </c>
      <c r="AB26" s="226" t="s">
        <v>84</v>
      </c>
    </row>
    <row r="27" spans="1:28" ht="14.25">
      <c r="A27" s="223" t="s">
        <v>85</v>
      </c>
      <c r="B27" s="225">
        <v>783</v>
      </c>
      <c r="C27" s="6">
        <f t="shared" si="0"/>
        <v>7830</v>
      </c>
      <c r="D27" s="6"/>
      <c r="E27" s="6">
        <f t="shared" si="1"/>
        <v>7830</v>
      </c>
      <c r="F27" s="6"/>
      <c r="G27" s="6">
        <f t="shared" si="7"/>
        <v>454140</v>
      </c>
      <c r="H27" s="6">
        <f t="shared" si="6"/>
        <v>156600</v>
      </c>
      <c r="I27" s="6"/>
      <c r="J27" s="6"/>
      <c r="K27" s="6"/>
      <c r="L27" s="6">
        <v>384480</v>
      </c>
      <c r="M27" s="6">
        <f t="shared" si="4"/>
        <v>541080</v>
      </c>
      <c r="N27" s="6"/>
      <c r="O27" s="6"/>
      <c r="P27" s="6"/>
      <c r="Q27" s="6"/>
      <c r="R27" s="6">
        <f t="shared" si="2"/>
        <v>0</v>
      </c>
      <c r="S27" s="6"/>
      <c r="T27" s="6"/>
      <c r="U27" s="6"/>
      <c r="V27" s="6"/>
      <c r="W27" s="6">
        <v>6110.396279844663</v>
      </c>
      <c r="X27" s="6">
        <v>0</v>
      </c>
      <c r="Y27" s="6"/>
      <c r="Z27" s="6"/>
      <c r="AA27" s="107">
        <f>M27+E27+X27+R27+Y27+N27+Z27+G27+F27+U27+T27+S27+'6. sz. Fizetendő hozzájárulás'!$W27+'6. sz. Fizetendő hozzájárulás'!$V27</f>
        <v>1009160.3962798447</v>
      </c>
      <c r="AB27" s="226" t="s">
        <v>85</v>
      </c>
    </row>
    <row r="28" spans="1:28" ht="14.25">
      <c r="A28" s="223" t="s">
        <v>86</v>
      </c>
      <c r="B28" s="197">
        <v>847</v>
      </c>
      <c r="C28" s="6">
        <f t="shared" si="0"/>
        <v>8470</v>
      </c>
      <c r="D28" s="6">
        <v>87600</v>
      </c>
      <c r="E28" s="6">
        <f t="shared" si="1"/>
        <v>96070</v>
      </c>
      <c r="F28" s="6">
        <v>424860</v>
      </c>
      <c r="G28" s="6">
        <f t="shared" si="7"/>
        <v>491260</v>
      </c>
      <c r="H28" s="6">
        <f t="shared" si="6"/>
        <v>169400</v>
      </c>
      <c r="I28" s="6"/>
      <c r="J28" s="6"/>
      <c r="K28" s="6"/>
      <c r="L28" s="6">
        <v>131400</v>
      </c>
      <c r="M28" s="6">
        <f t="shared" si="4"/>
        <v>300800</v>
      </c>
      <c r="N28" s="6"/>
      <c r="O28" s="6"/>
      <c r="P28" s="6"/>
      <c r="Q28" s="6"/>
      <c r="R28" s="6">
        <f t="shared" si="2"/>
        <v>0</v>
      </c>
      <c r="S28" s="6"/>
      <c r="T28" s="6"/>
      <c r="U28" s="6"/>
      <c r="V28" s="6">
        <v>10647</v>
      </c>
      <c r="W28" s="6">
        <v>6889.625249811557</v>
      </c>
      <c r="X28" s="6">
        <f>B28*X$2</f>
        <v>152460</v>
      </c>
      <c r="Y28" s="6">
        <v>140160</v>
      </c>
      <c r="Z28" s="6"/>
      <c r="AA28" s="107">
        <f>M28+E28+X28+R28+Y28+N28+Z28+G28+F28+U28+T28+S28+'6. sz. Fizetendő hozzájárulás'!$W28+'6. sz. Fizetendő hozzájárulás'!$V28</f>
        <v>1623146.6252498114</v>
      </c>
      <c r="AB28" s="226" t="s">
        <v>86</v>
      </c>
    </row>
    <row r="29" spans="1:28" ht="14.25">
      <c r="A29" s="223" t="s">
        <v>87</v>
      </c>
      <c r="B29" s="225">
        <v>508</v>
      </c>
      <c r="C29" s="6">
        <f t="shared" si="0"/>
        <v>5080</v>
      </c>
      <c r="D29" s="6"/>
      <c r="E29" s="6">
        <f t="shared" si="1"/>
        <v>5080</v>
      </c>
      <c r="F29" s="6"/>
      <c r="G29" s="6">
        <f t="shared" si="7"/>
        <v>294640</v>
      </c>
      <c r="H29" s="6">
        <f t="shared" si="6"/>
        <v>101600</v>
      </c>
      <c r="I29" s="6">
        <f>B29*$I$2</f>
        <v>673100</v>
      </c>
      <c r="J29" s="6"/>
      <c r="K29" s="6"/>
      <c r="L29" s="6"/>
      <c r="M29" s="6">
        <f t="shared" si="4"/>
        <v>774700</v>
      </c>
      <c r="N29" s="6"/>
      <c r="O29" s="6">
        <v>156011</v>
      </c>
      <c r="P29" s="6">
        <v>4945860</v>
      </c>
      <c r="Q29" s="6"/>
      <c r="R29" s="6">
        <f t="shared" si="2"/>
        <v>5101871</v>
      </c>
      <c r="S29" s="6"/>
      <c r="T29" s="6"/>
      <c r="U29" s="6"/>
      <c r="V29" s="6"/>
      <c r="W29" s="6"/>
      <c r="X29" s="6">
        <f>B29*X$2</f>
        <v>91440</v>
      </c>
      <c r="Y29" s="6"/>
      <c r="Z29" s="6"/>
      <c r="AA29" s="107">
        <f>M29+E29+X29+R29+Y29+N29+Z29+G29+F29+U29+T29+S29+'6. sz. Fizetendő hozzájárulás'!$W29+'6. sz. Fizetendő hozzájárulás'!$V29</f>
        <v>6267731</v>
      </c>
      <c r="AB29" s="226" t="s">
        <v>87</v>
      </c>
    </row>
    <row r="30" spans="1:28" ht="14.25">
      <c r="A30" s="223" t="s">
        <v>88</v>
      </c>
      <c r="B30" s="197">
        <v>549</v>
      </c>
      <c r="C30" s="6">
        <f t="shared" si="0"/>
        <v>5490</v>
      </c>
      <c r="D30" s="6"/>
      <c r="E30" s="6">
        <f t="shared" si="1"/>
        <v>5490</v>
      </c>
      <c r="F30" s="6"/>
      <c r="G30" s="6">
        <f t="shared" si="7"/>
        <v>318420</v>
      </c>
      <c r="H30" s="6"/>
      <c r="I30" s="6"/>
      <c r="J30" s="6"/>
      <c r="K30" s="6"/>
      <c r="L30" s="6"/>
      <c r="M30" s="6">
        <f t="shared" si="4"/>
        <v>0</v>
      </c>
      <c r="N30" s="6"/>
      <c r="O30" s="6"/>
      <c r="P30" s="6"/>
      <c r="Q30" s="6"/>
      <c r="R30" s="6">
        <f t="shared" si="2"/>
        <v>0</v>
      </c>
      <c r="S30" s="6"/>
      <c r="T30" s="6"/>
      <c r="U30" s="6"/>
      <c r="V30" s="6"/>
      <c r="W30" s="6"/>
      <c r="X30" s="6">
        <v>0</v>
      </c>
      <c r="Y30" s="6"/>
      <c r="Z30" s="6"/>
      <c r="AA30" s="107">
        <f>M30+E30+X30+R30+Y30+N30+Z30+G30+F30+U30+T30+S30+'6. sz. Fizetendő hozzájárulás'!$W30+'6. sz. Fizetendő hozzájárulás'!$V30</f>
        <v>323910</v>
      </c>
      <c r="AB30" s="226" t="s">
        <v>88</v>
      </c>
    </row>
    <row r="31" spans="1:28" ht="14.25">
      <c r="A31" s="223" t="s">
        <v>89</v>
      </c>
      <c r="B31" s="225">
        <v>724</v>
      </c>
      <c r="C31" s="6">
        <f t="shared" si="0"/>
        <v>7240</v>
      </c>
      <c r="D31" s="6">
        <v>149000</v>
      </c>
      <c r="E31" s="6">
        <f t="shared" si="1"/>
        <v>156240</v>
      </c>
      <c r="F31" s="6">
        <v>477025</v>
      </c>
      <c r="G31" s="6">
        <f t="shared" si="7"/>
        <v>419920</v>
      </c>
      <c r="H31" s="6">
        <f aca="true" t="shared" si="8" ref="H31:H43">B31*H$2</f>
        <v>144800</v>
      </c>
      <c r="I31" s="6">
        <f>B31*$I$2</f>
        <v>959300</v>
      </c>
      <c r="J31" s="6"/>
      <c r="K31" s="6"/>
      <c r="L31" s="6">
        <v>1761250</v>
      </c>
      <c r="M31" s="6">
        <f t="shared" si="4"/>
        <v>2865350</v>
      </c>
      <c r="N31" s="6">
        <v>60000</v>
      </c>
      <c r="O31" s="6"/>
      <c r="P31" s="6"/>
      <c r="Q31" s="6"/>
      <c r="R31" s="6">
        <f t="shared" si="2"/>
        <v>0</v>
      </c>
      <c r="S31" s="6"/>
      <c r="T31" s="6"/>
      <c r="U31" s="6"/>
      <c r="V31" s="6">
        <v>10302</v>
      </c>
      <c r="W31" s="6">
        <v>10374</v>
      </c>
      <c r="X31" s="6">
        <f aca="true" t="shared" si="9" ref="X31:X37">B31*X$2</f>
        <v>130320</v>
      </c>
      <c r="Y31" s="6">
        <v>238400</v>
      </c>
      <c r="Z31" s="6"/>
      <c r="AA31" s="107">
        <f>M31+E31+X31+R31+Y31+N31+Z31+G31+F31+U31+T31+S31+'6. sz. Fizetendő hozzájárulás'!$W31+'6. sz. Fizetendő hozzájárulás'!$V31</f>
        <v>4367931</v>
      </c>
      <c r="AB31" s="226" t="s">
        <v>89</v>
      </c>
    </row>
    <row r="32" spans="1:28" ht="14.25">
      <c r="A32" s="223" t="s">
        <v>90</v>
      </c>
      <c r="B32" s="197">
        <v>102</v>
      </c>
      <c r="C32" s="6">
        <f t="shared" si="0"/>
        <v>1020</v>
      </c>
      <c r="D32" s="6">
        <v>10300</v>
      </c>
      <c r="E32" s="6">
        <f t="shared" si="1"/>
        <v>11320</v>
      </c>
      <c r="F32" s="6">
        <v>49955</v>
      </c>
      <c r="G32" s="6">
        <f t="shared" si="7"/>
        <v>59160</v>
      </c>
      <c r="H32" s="6">
        <f t="shared" si="8"/>
        <v>20400</v>
      </c>
      <c r="I32" s="6">
        <f>B32*$I$2</f>
        <v>135150</v>
      </c>
      <c r="J32" s="6"/>
      <c r="K32" s="6"/>
      <c r="L32" s="6">
        <v>141625</v>
      </c>
      <c r="M32" s="6">
        <f t="shared" si="4"/>
        <v>297175</v>
      </c>
      <c r="N32" s="6">
        <v>42950</v>
      </c>
      <c r="O32" s="6"/>
      <c r="P32" s="6"/>
      <c r="Q32" s="6"/>
      <c r="R32" s="6">
        <f t="shared" si="2"/>
        <v>0</v>
      </c>
      <c r="S32" s="6"/>
      <c r="T32" s="6"/>
      <c r="U32" s="6"/>
      <c r="V32" s="6"/>
      <c r="W32" s="6">
        <v>343</v>
      </c>
      <c r="X32" s="6">
        <f t="shared" si="9"/>
        <v>18360</v>
      </c>
      <c r="Y32" s="6">
        <v>16480</v>
      </c>
      <c r="Z32" s="6"/>
      <c r="AA32" s="107">
        <f>M32+E32+X32+R32+Y32+N32+Z32+G32+F32+U32+T32+S32+'6. sz. Fizetendő hozzájárulás'!$W32+'6. sz. Fizetendő hozzájárulás'!$V32</f>
        <v>495743</v>
      </c>
      <c r="AB32" s="226" t="s">
        <v>90</v>
      </c>
    </row>
    <row r="33" spans="1:28" ht="14.25">
      <c r="A33" s="223" t="s">
        <v>91</v>
      </c>
      <c r="B33" s="225">
        <v>814</v>
      </c>
      <c r="C33" s="6">
        <f t="shared" si="0"/>
        <v>8140</v>
      </c>
      <c r="D33" s="6"/>
      <c r="E33" s="6">
        <f t="shared" si="1"/>
        <v>8140</v>
      </c>
      <c r="F33" s="6"/>
      <c r="G33" s="6">
        <f t="shared" si="7"/>
        <v>472120</v>
      </c>
      <c r="H33" s="6">
        <f t="shared" si="8"/>
        <v>162800</v>
      </c>
      <c r="I33" s="6"/>
      <c r="J33" s="6"/>
      <c r="K33" s="6"/>
      <c r="L33" s="6"/>
      <c r="M33" s="6">
        <f t="shared" si="4"/>
        <v>162800</v>
      </c>
      <c r="N33" s="6"/>
      <c r="O33" s="6"/>
      <c r="P33" s="6"/>
      <c r="Q33" s="6"/>
      <c r="R33" s="6">
        <f t="shared" si="2"/>
        <v>0</v>
      </c>
      <c r="S33" s="6"/>
      <c r="T33" s="6"/>
      <c r="U33" s="6"/>
      <c r="V33" s="6"/>
      <c r="W33" s="6">
        <v>9443</v>
      </c>
      <c r="X33" s="6">
        <f t="shared" si="9"/>
        <v>146520</v>
      </c>
      <c r="Y33" s="6"/>
      <c r="Z33" s="6"/>
      <c r="AA33" s="107">
        <f>M33+E33+X33+R33+Y33+N33+Z33+G33+F33+U33+T33+S33+'6. sz. Fizetendő hozzájárulás'!$W33+'6. sz. Fizetendő hozzájárulás'!$V33</f>
        <v>799023</v>
      </c>
      <c r="AB33" s="226" t="s">
        <v>91</v>
      </c>
    </row>
    <row r="34" spans="1:28" ht="14.25">
      <c r="A34" s="223" t="s">
        <v>92</v>
      </c>
      <c r="B34" s="197">
        <v>564</v>
      </c>
      <c r="C34" s="6">
        <f t="shared" si="0"/>
        <v>5640</v>
      </c>
      <c r="D34" s="6">
        <v>56200</v>
      </c>
      <c r="E34" s="6">
        <f t="shared" si="1"/>
        <v>61840</v>
      </c>
      <c r="F34" s="6">
        <v>272570</v>
      </c>
      <c r="G34" s="6">
        <f t="shared" si="7"/>
        <v>327120</v>
      </c>
      <c r="H34" s="6">
        <f t="shared" si="8"/>
        <v>112800</v>
      </c>
      <c r="I34" s="6">
        <f>B34*$I$2</f>
        <v>747300</v>
      </c>
      <c r="J34" s="6"/>
      <c r="K34" s="6"/>
      <c r="L34" s="6">
        <v>772750</v>
      </c>
      <c r="M34" s="6">
        <f t="shared" si="4"/>
        <v>1632850</v>
      </c>
      <c r="N34" s="6"/>
      <c r="O34" s="6"/>
      <c r="P34" s="6">
        <v>1670710</v>
      </c>
      <c r="Q34" s="6"/>
      <c r="R34" s="6">
        <f t="shared" si="2"/>
        <v>1670710</v>
      </c>
      <c r="S34" s="6"/>
      <c r="T34" s="6"/>
      <c r="U34" s="6"/>
      <c r="V34" s="6">
        <v>2920</v>
      </c>
      <c r="W34" s="6">
        <v>2979</v>
      </c>
      <c r="X34" s="6">
        <f t="shared" si="9"/>
        <v>101520</v>
      </c>
      <c r="Y34" s="6">
        <v>89920</v>
      </c>
      <c r="Z34" s="6"/>
      <c r="AA34" s="107">
        <f>M34+E34+X34+R34+Y34+N34+Z34+G34+F34+U34+T34+S34+'6. sz. Fizetendő hozzájárulás'!$W34+'6. sz. Fizetendő hozzájárulás'!$V34</f>
        <v>4162429</v>
      </c>
      <c r="AB34" s="226" t="s">
        <v>92</v>
      </c>
    </row>
    <row r="35" spans="1:28" ht="14.25">
      <c r="A35" s="223" t="s">
        <v>93</v>
      </c>
      <c r="B35" s="225">
        <v>221</v>
      </c>
      <c r="C35" s="6">
        <f t="shared" si="0"/>
        <v>2210</v>
      </c>
      <c r="D35" s="6"/>
      <c r="E35" s="6">
        <f t="shared" si="1"/>
        <v>2210</v>
      </c>
      <c r="F35" s="6"/>
      <c r="G35" s="6">
        <f t="shared" si="7"/>
        <v>128180</v>
      </c>
      <c r="H35" s="6">
        <f t="shared" si="8"/>
        <v>44200</v>
      </c>
      <c r="I35" s="6"/>
      <c r="J35" s="6"/>
      <c r="K35" s="6"/>
      <c r="L35" s="6"/>
      <c r="M35" s="6">
        <f t="shared" si="4"/>
        <v>44200</v>
      </c>
      <c r="N35" s="6"/>
      <c r="O35" s="6"/>
      <c r="P35" s="6"/>
      <c r="Q35" s="6"/>
      <c r="R35" s="6">
        <f t="shared" si="2"/>
        <v>0</v>
      </c>
      <c r="S35" s="6"/>
      <c r="T35" s="6"/>
      <c r="U35" s="6"/>
      <c r="V35" s="6"/>
      <c r="W35" s="6">
        <v>788</v>
      </c>
      <c r="X35" s="6">
        <f t="shared" si="9"/>
        <v>39780</v>
      </c>
      <c r="Y35" s="6"/>
      <c r="Z35" s="6"/>
      <c r="AA35" s="107">
        <f>M35+E35+X35+R35+Y35+N35+Z35+G35+F35+U35+T35+S35+'6. sz. Fizetendő hozzájárulás'!$W35+'6. sz. Fizetendő hozzájárulás'!$V35</f>
        <v>215158</v>
      </c>
      <c r="AB35" s="226" t="s">
        <v>93</v>
      </c>
    </row>
    <row r="36" spans="1:28" ht="14.25">
      <c r="A36" s="223" t="s">
        <v>94</v>
      </c>
      <c r="B36" s="197">
        <v>348</v>
      </c>
      <c r="C36" s="6">
        <f t="shared" si="0"/>
        <v>3480</v>
      </c>
      <c r="D36" s="6"/>
      <c r="E36" s="6">
        <f t="shared" si="1"/>
        <v>3480</v>
      </c>
      <c r="F36" s="6"/>
      <c r="G36" s="6">
        <f t="shared" si="7"/>
        <v>201840</v>
      </c>
      <c r="H36" s="6">
        <f t="shared" si="8"/>
        <v>69600</v>
      </c>
      <c r="I36" s="6"/>
      <c r="J36" s="6"/>
      <c r="K36" s="6"/>
      <c r="L36" s="6"/>
      <c r="M36" s="6">
        <f t="shared" si="4"/>
        <v>69600</v>
      </c>
      <c r="N36" s="6"/>
      <c r="O36" s="6"/>
      <c r="P36" s="6"/>
      <c r="Q36" s="6"/>
      <c r="R36" s="6">
        <f t="shared" si="2"/>
        <v>0</v>
      </c>
      <c r="S36" s="6"/>
      <c r="T36" s="6"/>
      <c r="U36" s="6"/>
      <c r="V36" s="6"/>
      <c r="W36" s="6">
        <v>1212</v>
      </c>
      <c r="X36" s="6">
        <f t="shared" si="9"/>
        <v>62640</v>
      </c>
      <c r="Y36" s="6"/>
      <c r="Z36" s="6"/>
      <c r="AA36" s="107">
        <f>M36+E36+X36+R36+Y36+N36+Z36+G36+F36+U36+T36+S36+'6. sz. Fizetendő hozzájárulás'!$W36+'6. sz. Fizetendő hozzájárulás'!$V36</f>
        <v>338772</v>
      </c>
      <c r="AB36" s="226" t="s">
        <v>94</v>
      </c>
    </row>
    <row r="37" spans="1:28" ht="14.25">
      <c r="A37" s="223" t="s">
        <v>95</v>
      </c>
      <c r="B37" s="225">
        <v>266</v>
      </c>
      <c r="C37" s="6">
        <f t="shared" si="0"/>
        <v>2660</v>
      </c>
      <c r="D37" s="6">
        <v>41700</v>
      </c>
      <c r="E37" s="6">
        <f t="shared" si="1"/>
        <v>44360</v>
      </c>
      <c r="F37" s="6">
        <v>178785</v>
      </c>
      <c r="G37" s="6">
        <f t="shared" si="7"/>
        <v>154280</v>
      </c>
      <c r="H37" s="6">
        <f t="shared" si="8"/>
        <v>53200</v>
      </c>
      <c r="I37" s="6"/>
      <c r="J37" s="6"/>
      <c r="K37" s="6"/>
      <c r="L37" s="6">
        <v>566475</v>
      </c>
      <c r="M37" s="6">
        <f t="shared" si="4"/>
        <v>619675</v>
      </c>
      <c r="N37" s="6"/>
      <c r="O37" s="6"/>
      <c r="P37" s="6"/>
      <c r="Q37" s="6"/>
      <c r="R37" s="6">
        <f t="shared" si="2"/>
        <v>0</v>
      </c>
      <c r="S37" s="6"/>
      <c r="T37" s="6"/>
      <c r="U37" s="6"/>
      <c r="V37" s="6"/>
      <c r="W37" s="6">
        <v>2404</v>
      </c>
      <c r="X37" s="6">
        <f t="shared" si="9"/>
        <v>47880</v>
      </c>
      <c r="Y37" s="6">
        <v>66720</v>
      </c>
      <c r="Z37" s="6"/>
      <c r="AA37" s="107">
        <f>M37+E37+X37+R37+Y37+N37+Z37+G37+F37+U37+T37+S37+'6. sz. Fizetendő hozzájárulás'!$W37+'6. sz. Fizetendő hozzájárulás'!$V37</f>
        <v>1114104</v>
      </c>
      <c r="AB37" s="226" t="s">
        <v>95</v>
      </c>
    </row>
    <row r="38" spans="1:28" ht="14.25">
      <c r="A38" s="223" t="s">
        <v>96</v>
      </c>
      <c r="B38" s="197">
        <v>685</v>
      </c>
      <c r="C38" s="6">
        <f t="shared" si="0"/>
        <v>6850</v>
      </c>
      <c r="D38" s="6">
        <v>71100</v>
      </c>
      <c r="E38" s="6">
        <f t="shared" si="1"/>
        <v>77950</v>
      </c>
      <c r="F38" s="6">
        <v>459718</v>
      </c>
      <c r="G38" s="6">
        <f t="shared" si="7"/>
        <v>397300</v>
      </c>
      <c r="H38" s="6">
        <f t="shared" si="8"/>
        <v>137000</v>
      </c>
      <c r="I38" s="6"/>
      <c r="J38" s="6"/>
      <c r="K38" s="6"/>
      <c r="L38" s="6">
        <v>196650</v>
      </c>
      <c r="M38" s="6">
        <f t="shared" si="4"/>
        <v>333650</v>
      </c>
      <c r="N38" s="6">
        <v>242100</v>
      </c>
      <c r="O38" s="6"/>
      <c r="P38" s="6"/>
      <c r="Q38" s="6"/>
      <c r="R38" s="6">
        <f t="shared" si="2"/>
        <v>0</v>
      </c>
      <c r="S38" s="6"/>
      <c r="T38" s="6"/>
      <c r="U38" s="6"/>
      <c r="V38" s="6">
        <v>7075</v>
      </c>
      <c r="W38" s="6"/>
      <c r="X38" s="6">
        <v>0</v>
      </c>
      <c r="Y38" s="6"/>
      <c r="Z38" s="6"/>
      <c r="AA38" s="107">
        <f>M38+E38+X38+R38+Y38+N38+Z38+G38+F38+U38+T38+S38+'6. sz. Fizetendő hozzájárulás'!$W38+'6. sz. Fizetendő hozzájárulás'!$V38</f>
        <v>1517793</v>
      </c>
      <c r="AB38" s="226" t="s">
        <v>96</v>
      </c>
    </row>
    <row r="39" spans="1:28" ht="14.25">
      <c r="A39" s="223" t="s">
        <v>97</v>
      </c>
      <c r="B39" s="225">
        <v>400</v>
      </c>
      <c r="C39" s="6">
        <f t="shared" si="0"/>
        <v>4000</v>
      </c>
      <c r="D39" s="6">
        <v>40100</v>
      </c>
      <c r="E39" s="6">
        <f t="shared" si="1"/>
        <v>44100</v>
      </c>
      <c r="F39" s="6">
        <v>194485</v>
      </c>
      <c r="G39" s="6">
        <f t="shared" si="7"/>
        <v>232000</v>
      </c>
      <c r="H39" s="6">
        <f t="shared" si="8"/>
        <v>80000</v>
      </c>
      <c r="I39" s="6"/>
      <c r="J39" s="6"/>
      <c r="K39" s="6"/>
      <c r="L39" s="6">
        <v>60150</v>
      </c>
      <c r="M39" s="6">
        <f t="shared" si="4"/>
        <v>140150</v>
      </c>
      <c r="N39" s="6"/>
      <c r="O39" s="6"/>
      <c r="P39" s="6"/>
      <c r="Q39" s="6"/>
      <c r="R39" s="6">
        <f t="shared" si="2"/>
        <v>0</v>
      </c>
      <c r="S39" s="6"/>
      <c r="T39" s="6"/>
      <c r="U39" s="6"/>
      <c r="V39" s="6">
        <v>968</v>
      </c>
      <c r="W39" s="6">
        <v>987.932108945698</v>
      </c>
      <c r="X39" s="6">
        <f>B39*X$2</f>
        <v>72000</v>
      </c>
      <c r="Y39" s="6">
        <v>64160</v>
      </c>
      <c r="Z39" s="6"/>
      <c r="AA39" s="107">
        <f>M39+E39+X39+R39+Y39+N39+Z39+G39+F39+U39+T39+S39+'6. sz. Fizetendő hozzájárulás'!$W39+'6. sz. Fizetendő hozzájárulás'!$V39</f>
        <v>748850.9321089457</v>
      </c>
      <c r="AB39" s="226" t="s">
        <v>97</v>
      </c>
    </row>
    <row r="40" spans="1:28" ht="14.25">
      <c r="A40" s="223" t="s">
        <v>98</v>
      </c>
      <c r="B40" s="197">
        <v>141</v>
      </c>
      <c r="C40" s="6">
        <f t="shared" si="0"/>
        <v>1410</v>
      </c>
      <c r="D40" s="6"/>
      <c r="E40" s="6">
        <f t="shared" si="1"/>
        <v>1410</v>
      </c>
      <c r="F40" s="6"/>
      <c r="G40" s="6"/>
      <c r="H40" s="6">
        <f t="shared" si="8"/>
        <v>28200</v>
      </c>
      <c r="I40" s="6"/>
      <c r="J40" s="6"/>
      <c r="K40" s="6"/>
      <c r="L40" s="6"/>
      <c r="M40" s="6">
        <f t="shared" si="4"/>
        <v>28200</v>
      </c>
      <c r="N40" s="6"/>
      <c r="O40" s="6"/>
      <c r="P40" s="6"/>
      <c r="Q40" s="6"/>
      <c r="R40" s="6">
        <f t="shared" si="2"/>
        <v>0</v>
      </c>
      <c r="S40" s="6"/>
      <c r="T40" s="6"/>
      <c r="U40" s="6"/>
      <c r="V40" s="6"/>
      <c r="W40" s="6">
        <v>469.5477477799493</v>
      </c>
      <c r="X40" s="6">
        <f>B40*X$2</f>
        <v>25380</v>
      </c>
      <c r="Y40" s="6"/>
      <c r="Z40" s="6"/>
      <c r="AA40" s="107">
        <f>M40+E40+X40+R40+Y40+N40+Z40+G40+F40+U40+T40+S40+'6. sz. Fizetendő hozzájárulás'!$W40+'6. sz. Fizetendő hozzájárulás'!$V40</f>
        <v>55459.54774777995</v>
      </c>
      <c r="AB40" s="226" t="s">
        <v>98</v>
      </c>
    </row>
    <row r="41" spans="1:28" ht="14.25">
      <c r="A41" s="223" t="s">
        <v>99</v>
      </c>
      <c r="B41" s="225">
        <v>155</v>
      </c>
      <c r="C41" s="6">
        <f t="shared" si="0"/>
        <v>1550</v>
      </c>
      <c r="D41" s="6"/>
      <c r="E41" s="6">
        <f t="shared" si="1"/>
        <v>1550</v>
      </c>
      <c r="F41" s="6"/>
      <c r="G41" s="6">
        <f>B41*$G$2</f>
        <v>89900</v>
      </c>
      <c r="H41" s="6">
        <f t="shared" si="8"/>
        <v>31000</v>
      </c>
      <c r="I41" s="6"/>
      <c r="J41" s="6"/>
      <c r="K41" s="6"/>
      <c r="L41" s="6"/>
      <c r="M41" s="6">
        <f t="shared" si="4"/>
        <v>31000</v>
      </c>
      <c r="N41" s="6"/>
      <c r="O41" s="6"/>
      <c r="P41" s="6"/>
      <c r="Q41" s="6"/>
      <c r="R41" s="6">
        <f t="shared" si="2"/>
        <v>0</v>
      </c>
      <c r="S41" s="6"/>
      <c r="T41" s="6"/>
      <c r="U41" s="6"/>
      <c r="V41" s="6"/>
      <c r="W41" s="6">
        <v>2246.160904267901</v>
      </c>
      <c r="X41" s="6">
        <f>B41*X$2</f>
        <v>27900</v>
      </c>
      <c r="Y41" s="6"/>
      <c r="Z41" s="6"/>
      <c r="AA41" s="107">
        <f>M41+E41+X41+R41+Y41+N41+Z41+G41+F41+U41+T41+S41+'6. sz. Fizetendő hozzájárulás'!$W41+'6. sz. Fizetendő hozzájárulás'!$V41</f>
        <v>152596.1609042679</v>
      </c>
      <c r="AB41" s="226" t="s">
        <v>99</v>
      </c>
    </row>
    <row r="42" spans="1:28" ht="14.25">
      <c r="A42" s="223" t="s">
        <v>100</v>
      </c>
      <c r="B42" s="197">
        <v>735</v>
      </c>
      <c r="C42" s="6">
        <f t="shared" si="0"/>
        <v>7350</v>
      </c>
      <c r="D42" s="6"/>
      <c r="E42" s="6">
        <f t="shared" si="1"/>
        <v>7350</v>
      </c>
      <c r="F42" s="6"/>
      <c r="G42" s="6">
        <f>B42*$G$2</f>
        <v>426300</v>
      </c>
      <c r="H42" s="6">
        <f t="shared" si="8"/>
        <v>147000</v>
      </c>
      <c r="I42" s="6"/>
      <c r="J42" s="6"/>
      <c r="K42" s="6"/>
      <c r="L42" s="6"/>
      <c r="M42" s="6">
        <f t="shared" si="4"/>
        <v>147000</v>
      </c>
      <c r="N42" s="6"/>
      <c r="O42" s="6"/>
      <c r="P42" s="6"/>
      <c r="Q42" s="6"/>
      <c r="R42" s="6">
        <f t="shared" si="2"/>
        <v>0</v>
      </c>
      <c r="S42" s="6"/>
      <c r="T42" s="6"/>
      <c r="U42" s="6"/>
      <c r="V42" s="6"/>
      <c r="W42" s="6">
        <v>6354.148264801827</v>
      </c>
      <c r="X42" s="6">
        <f>B42*X$2</f>
        <v>132300</v>
      </c>
      <c r="Y42" s="6"/>
      <c r="Z42" s="6"/>
      <c r="AA42" s="107">
        <f>M42+E42+X42+R42+Y42+N42+Z42+G42+F42+U42+T42+S42+'6. sz. Fizetendő hozzájárulás'!$W42+'6. sz. Fizetendő hozzájárulás'!$V42</f>
        <v>719304.1482648018</v>
      </c>
      <c r="AB42" s="226" t="s">
        <v>100</v>
      </c>
    </row>
    <row r="43" spans="1:28" ht="14.25">
      <c r="A43" s="223" t="s">
        <v>101</v>
      </c>
      <c r="B43" s="228">
        <v>509</v>
      </c>
      <c r="C43" s="6">
        <f t="shared" si="0"/>
        <v>5090</v>
      </c>
      <c r="D43" s="6"/>
      <c r="E43" s="6">
        <f t="shared" si="1"/>
        <v>5090</v>
      </c>
      <c r="F43" s="6"/>
      <c r="G43" s="6"/>
      <c r="H43" s="6">
        <f t="shared" si="8"/>
        <v>101800</v>
      </c>
      <c r="I43" s="6"/>
      <c r="J43" s="6"/>
      <c r="K43" s="6"/>
      <c r="L43" s="6"/>
      <c r="M43" s="6">
        <f>H43+I43+K43+L43+J43</f>
        <v>101800</v>
      </c>
      <c r="N43" s="6"/>
      <c r="O43" s="6"/>
      <c r="P43" s="6"/>
      <c r="Q43" s="6"/>
      <c r="R43" s="6">
        <f t="shared" si="2"/>
        <v>0</v>
      </c>
      <c r="S43" s="6"/>
      <c r="T43" s="6"/>
      <c r="U43" s="6"/>
      <c r="V43" s="6"/>
      <c r="W43" s="6">
        <v>2396.6333825509846</v>
      </c>
      <c r="X43" s="6">
        <f>B43*X$2</f>
        <v>91620</v>
      </c>
      <c r="Y43" s="6"/>
      <c r="Z43" s="6"/>
      <c r="AA43" s="107">
        <f>M43+E43+X43+R43+Y43+N43+Z43+G43+F43+U43+T43+S43+'6. sz. Fizetendő hozzájárulás'!$W43+'6. sz. Fizetendő hozzájárulás'!$V43</f>
        <v>200906.633382551</v>
      </c>
      <c r="AB43" s="226" t="s">
        <v>101</v>
      </c>
    </row>
    <row r="44" spans="1:28" ht="14.25">
      <c r="A44" s="229" t="s">
        <v>246</v>
      </c>
      <c r="B44" s="227">
        <v>2497</v>
      </c>
      <c r="C44" s="219">
        <f t="shared" si="0"/>
        <v>24970</v>
      </c>
      <c r="D44" s="219">
        <v>510400</v>
      </c>
      <c r="E44" s="219">
        <f>C44+D44</f>
        <v>535370</v>
      </c>
      <c r="F44" s="219"/>
      <c r="G44" s="219"/>
      <c r="H44" s="219"/>
      <c r="I44" s="219"/>
      <c r="J44" s="219"/>
      <c r="K44" s="219"/>
      <c r="L44" s="219"/>
      <c r="M44" s="219">
        <f>H44+I44+K44+L44+J44</f>
        <v>0</v>
      </c>
      <c r="N44" s="219"/>
      <c r="O44" s="219"/>
      <c r="P44" s="219"/>
      <c r="Q44" s="219"/>
      <c r="R44" s="219">
        <f>SUM(O44:Q44)</f>
        <v>0</v>
      </c>
      <c r="S44" s="219"/>
      <c r="T44" s="219"/>
      <c r="U44" s="219"/>
      <c r="V44" s="219"/>
      <c r="W44" s="219"/>
      <c r="X44" s="219"/>
      <c r="Y44" s="219"/>
      <c r="Z44" s="219"/>
      <c r="AA44" s="220">
        <f>M44+E44+X44+R44+Y44+N44+Z44+G44+F44+U44+T44+S44+'6. sz. Fizetendő hozzájárulás'!$W44+'6. sz. Fizetendő hozzájárulás'!$V44</f>
        <v>535370</v>
      </c>
      <c r="AB44" s="230" t="s">
        <v>246</v>
      </c>
    </row>
    <row r="45" spans="1:28" ht="14.25">
      <c r="A45" s="229" t="s">
        <v>247</v>
      </c>
      <c r="B45" s="228">
        <v>2952</v>
      </c>
      <c r="C45" s="219">
        <f t="shared" si="0"/>
        <v>29520</v>
      </c>
      <c r="D45" s="219">
        <v>587600</v>
      </c>
      <c r="E45" s="219">
        <f>C45+D45</f>
        <v>617120</v>
      </c>
      <c r="F45" s="219"/>
      <c r="G45" s="219"/>
      <c r="H45" s="219"/>
      <c r="I45" s="219"/>
      <c r="J45" s="219"/>
      <c r="K45" s="219"/>
      <c r="L45" s="219"/>
      <c r="M45" s="219">
        <f>H45+I45+K45+L45+J45</f>
        <v>0</v>
      </c>
      <c r="N45" s="219"/>
      <c r="O45" s="219"/>
      <c r="P45" s="219"/>
      <c r="Q45" s="219"/>
      <c r="R45" s="219">
        <f>SUM(O45:Q45)</f>
        <v>0</v>
      </c>
      <c r="S45" s="219"/>
      <c r="T45" s="219"/>
      <c r="U45" s="219"/>
      <c r="V45" s="219"/>
      <c r="W45" s="219"/>
      <c r="X45" s="219"/>
      <c r="Y45" s="219"/>
      <c r="Z45" s="219"/>
      <c r="AA45" s="220">
        <f>M45+E45+X45+R45+Y45+N45+Z45+G45+F45+U45+T45+S45+'6. sz. Fizetendő hozzájárulás'!$W45+'6. sz. Fizetendő hozzájárulás'!$V45</f>
        <v>617120</v>
      </c>
      <c r="AB45" s="230" t="s">
        <v>247</v>
      </c>
    </row>
    <row r="46" spans="1:28" ht="15" thickBot="1">
      <c r="A46" s="108"/>
      <c r="B46" s="231">
        <f aca="true" t="shared" si="10" ref="B46:R46">SUBTOTAL(109,B6:B45)</f>
        <v>40940</v>
      </c>
      <c r="C46" s="231">
        <f t="shared" si="10"/>
        <v>409400</v>
      </c>
      <c r="D46" s="231">
        <f t="shared" si="10"/>
        <v>1796100</v>
      </c>
      <c r="E46" s="231">
        <f t="shared" si="10"/>
        <v>2205500</v>
      </c>
      <c r="F46" s="231">
        <f t="shared" si="10"/>
        <v>3514738</v>
      </c>
      <c r="G46" s="231">
        <f t="shared" si="10"/>
        <v>18391800</v>
      </c>
      <c r="H46" s="231">
        <f t="shared" si="10"/>
        <v>6676087</v>
      </c>
      <c r="I46" s="231">
        <f t="shared" si="10"/>
        <v>19780925</v>
      </c>
      <c r="J46" s="231">
        <f t="shared" si="10"/>
        <v>29023875</v>
      </c>
      <c r="K46" s="231">
        <f t="shared" si="10"/>
        <v>259665000</v>
      </c>
      <c r="L46" s="231">
        <f t="shared" si="10"/>
        <v>4809330</v>
      </c>
      <c r="M46" s="231">
        <f t="shared" si="10"/>
        <v>319955217</v>
      </c>
      <c r="N46" s="231">
        <f t="shared" si="10"/>
        <v>450890</v>
      </c>
      <c r="O46" s="231">
        <f t="shared" si="10"/>
        <v>4705421</v>
      </c>
      <c r="P46" s="231">
        <f t="shared" si="10"/>
        <v>67670070</v>
      </c>
      <c r="Q46" s="231">
        <f t="shared" si="10"/>
        <v>260685000</v>
      </c>
      <c r="R46" s="231">
        <f t="shared" si="10"/>
        <v>333060491</v>
      </c>
      <c r="S46" s="231">
        <f>SUBTOTAL(109,'6. sz. Fizetendő hozzájárulás'!$S$6:$S$45)</f>
        <v>0</v>
      </c>
      <c r="T46" s="231">
        <f>SUBTOTAL(109,'6. sz. Fizetendő hozzájárulás'!$T$6:$T$45)</f>
        <v>116643000</v>
      </c>
      <c r="U46" s="231">
        <f>SUBTOTAL(109,U6:U45)</f>
        <v>23737000</v>
      </c>
      <c r="V46" s="231">
        <f>SUBTOTAL(109,V6:V45)</f>
        <v>32928</v>
      </c>
      <c r="W46" s="231">
        <f>SUM('6. sz. Fizetendő hozzájárulás'!$W$6:$W$45)</f>
        <v>159468.6576979806</v>
      </c>
      <c r="X46" s="231">
        <f>SUBTOTAL(109,X6:X45)</f>
        <v>5571180</v>
      </c>
      <c r="Y46" s="231">
        <f>SUBTOTAL(109,Y6:Y45)</f>
        <v>720960</v>
      </c>
      <c r="Z46" s="231">
        <f>SUBTOTAL(109,Z6:Z45)</f>
        <v>921984</v>
      </c>
      <c r="AA46" s="232">
        <f>SUBTOTAL(109,AA6:AA45)</f>
        <v>825365156.6576979</v>
      </c>
      <c r="AB46" s="218"/>
    </row>
    <row r="48" ht="14.25">
      <c r="J48" s="1"/>
    </row>
  </sheetData>
  <sheetProtection/>
  <mergeCells count="4">
    <mergeCell ref="A3:AA3"/>
    <mergeCell ref="A4:B4"/>
    <mergeCell ref="C4:E4"/>
    <mergeCell ref="A5:B5"/>
  </mergeCells>
  <printOptions/>
  <pageMargins left="0.7" right="0.7" top="0.75" bottom="0.75" header="0.3" footer="0.3"/>
  <pageSetup horizontalDpi="600" verticalDpi="600" orientation="portrait" paperSize="9" r:id="rId1"/>
  <headerFooter>
    <oddHeader>&amp;C.../2020 (II.19.) számú határozat
a Marcali Kistérségi Többcélú Társulás
2020. évi költségvetéséről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1">
      <selection activeCell="A1" sqref="A1"/>
    </sheetView>
  </sheetViews>
  <sheetFormatPr defaultColWidth="9.140625" defaultRowHeight="15"/>
  <cols>
    <col min="1" max="1" width="62.140625" style="0" customWidth="1"/>
    <col min="6" max="6" width="9.57421875" style="0" bestFit="1" customWidth="1"/>
    <col min="17" max="17" width="10.140625" style="0" bestFit="1" customWidth="1"/>
    <col min="18" max="18" width="15.57421875" style="0" customWidth="1"/>
  </cols>
  <sheetData>
    <row r="1" spans="1:14" ht="15" thickBot="1">
      <c r="A1" s="4" t="s">
        <v>202</v>
      </c>
      <c r="N1" s="17" t="s">
        <v>20</v>
      </c>
    </row>
    <row r="2" spans="1:14" ht="14.25">
      <c r="A2" s="68" t="s">
        <v>62</v>
      </c>
      <c r="B2" s="69" t="s">
        <v>37</v>
      </c>
      <c r="C2" s="69" t="s">
        <v>38</v>
      </c>
      <c r="D2" s="69" t="s">
        <v>39</v>
      </c>
      <c r="E2" s="69" t="s">
        <v>40</v>
      </c>
      <c r="F2" s="69" t="s">
        <v>41</v>
      </c>
      <c r="G2" s="69" t="s">
        <v>42</v>
      </c>
      <c r="H2" s="69" t="s">
        <v>43</v>
      </c>
      <c r="I2" s="69" t="s">
        <v>44</v>
      </c>
      <c r="J2" s="69" t="s">
        <v>45</v>
      </c>
      <c r="K2" s="69" t="s">
        <v>46</v>
      </c>
      <c r="L2" s="69" t="s">
        <v>47</v>
      </c>
      <c r="M2" s="69" t="s">
        <v>48</v>
      </c>
      <c r="N2" s="70" t="s">
        <v>0</v>
      </c>
    </row>
    <row r="3" spans="1:14" ht="14.25">
      <c r="A3" s="13" t="s">
        <v>1</v>
      </c>
      <c r="B3" s="10">
        <f>B4</f>
        <v>10478</v>
      </c>
      <c r="C3" s="10">
        <f aca="true" t="shared" si="0" ref="C3:M3">C4</f>
        <v>10478</v>
      </c>
      <c r="D3" s="10">
        <f t="shared" si="0"/>
        <v>10478</v>
      </c>
      <c r="E3" s="10">
        <f t="shared" si="0"/>
        <v>10478</v>
      </c>
      <c r="F3" s="10">
        <f t="shared" si="0"/>
        <v>10478</v>
      </c>
      <c r="G3" s="10">
        <f t="shared" si="0"/>
        <v>10478</v>
      </c>
      <c r="H3" s="10">
        <f t="shared" si="0"/>
        <v>10478</v>
      </c>
      <c r="I3" s="10">
        <f t="shared" si="0"/>
        <v>10478</v>
      </c>
      <c r="J3" s="10">
        <f t="shared" si="0"/>
        <v>10478</v>
      </c>
      <c r="K3" s="10">
        <f t="shared" si="0"/>
        <v>10478</v>
      </c>
      <c r="L3" s="10">
        <f t="shared" si="0"/>
        <v>10478</v>
      </c>
      <c r="M3" s="10">
        <f t="shared" si="0"/>
        <v>24328</v>
      </c>
      <c r="N3" s="23">
        <f aca="true" t="shared" si="1" ref="N3:N13">SUM(B3:M3)</f>
        <v>139586</v>
      </c>
    </row>
    <row r="4" spans="1:18" ht="14.25">
      <c r="A4" s="5" t="s">
        <v>2</v>
      </c>
      <c r="B4" s="6">
        <v>10478</v>
      </c>
      <c r="C4" s="6">
        <v>10478</v>
      </c>
      <c r="D4" s="6">
        <v>10478</v>
      </c>
      <c r="E4" s="6">
        <v>10478</v>
      </c>
      <c r="F4" s="6">
        <v>10478</v>
      </c>
      <c r="G4" s="6">
        <v>10478</v>
      </c>
      <c r="H4" s="6">
        <v>10478</v>
      </c>
      <c r="I4" s="6">
        <v>10478</v>
      </c>
      <c r="J4" s="6">
        <v>10478</v>
      </c>
      <c r="K4" s="6">
        <v>10478</v>
      </c>
      <c r="L4" s="6">
        <v>10478</v>
      </c>
      <c r="M4" s="6">
        <f>10478+13850</f>
        <v>24328</v>
      </c>
      <c r="N4" s="7">
        <f t="shared" si="1"/>
        <v>139586</v>
      </c>
      <c r="P4" s="126"/>
      <c r="Q4" s="1"/>
      <c r="R4" s="1"/>
    </row>
    <row r="5" spans="1:14" ht="14.25">
      <c r="A5" s="13" t="s">
        <v>168</v>
      </c>
      <c r="B5" s="10">
        <f>SUM(B6:B11)</f>
        <v>70103</v>
      </c>
      <c r="C5" s="10">
        <f aca="true" t="shared" si="2" ref="C5:M5">SUM(C6:C11)</f>
        <v>70103</v>
      </c>
      <c r="D5" s="10">
        <f t="shared" si="2"/>
        <v>72632</v>
      </c>
      <c r="E5" s="10">
        <f t="shared" si="2"/>
        <v>80206</v>
      </c>
      <c r="F5" s="10">
        <f t="shared" si="2"/>
        <v>77314</v>
      </c>
      <c r="G5" s="10">
        <f t="shared" si="2"/>
        <v>72632</v>
      </c>
      <c r="H5" s="10">
        <f t="shared" si="2"/>
        <v>72632</v>
      </c>
      <c r="I5" s="10">
        <f t="shared" si="2"/>
        <v>112632</v>
      </c>
      <c r="J5" s="10">
        <f t="shared" si="2"/>
        <v>72632</v>
      </c>
      <c r="K5" s="10">
        <f t="shared" si="2"/>
        <v>72632</v>
      </c>
      <c r="L5" s="10">
        <f t="shared" si="2"/>
        <v>97632</v>
      </c>
      <c r="M5" s="10">
        <f t="shared" si="2"/>
        <v>117961</v>
      </c>
      <c r="N5" s="23">
        <f t="shared" si="1"/>
        <v>989111</v>
      </c>
    </row>
    <row r="6" spans="1:18" ht="14.25">
      <c r="A6" s="5" t="s">
        <v>172</v>
      </c>
      <c r="B6" s="6">
        <v>2350</v>
      </c>
      <c r="C6" s="6">
        <v>2350</v>
      </c>
      <c r="D6" s="6">
        <v>4879</v>
      </c>
      <c r="E6" s="6">
        <v>4883</v>
      </c>
      <c r="F6" s="6">
        <v>4879</v>
      </c>
      <c r="G6" s="6">
        <v>4879</v>
      </c>
      <c r="H6" s="6">
        <v>4879</v>
      </c>
      <c r="I6" s="6">
        <v>4879</v>
      </c>
      <c r="J6" s="6">
        <v>4879</v>
      </c>
      <c r="K6" s="6">
        <v>4879</v>
      </c>
      <c r="L6" s="6">
        <v>4879</v>
      </c>
      <c r="M6" s="6">
        <v>4879</v>
      </c>
      <c r="N6" s="7">
        <f t="shared" si="1"/>
        <v>53494</v>
      </c>
      <c r="P6" s="126"/>
      <c r="Q6" s="1"/>
      <c r="R6" s="1"/>
    </row>
    <row r="7" spans="1:16" ht="14.25">
      <c r="A7" s="5" t="s">
        <v>173</v>
      </c>
      <c r="B7" s="6">
        <v>6083</v>
      </c>
      <c r="C7" s="6">
        <v>6083</v>
      </c>
      <c r="D7" s="6">
        <v>6083</v>
      </c>
      <c r="E7" s="6">
        <v>6083</v>
      </c>
      <c r="F7" s="6">
        <v>6083</v>
      </c>
      <c r="G7" s="6">
        <v>6083</v>
      </c>
      <c r="H7" s="6">
        <v>6083</v>
      </c>
      <c r="I7" s="6">
        <v>6083</v>
      </c>
      <c r="J7" s="6">
        <v>6083</v>
      </c>
      <c r="K7" s="6">
        <v>6083</v>
      </c>
      <c r="L7" s="6">
        <v>6083</v>
      </c>
      <c r="M7" s="6">
        <v>6087</v>
      </c>
      <c r="N7" s="7">
        <f t="shared" si="1"/>
        <v>73000</v>
      </c>
      <c r="P7" s="126"/>
    </row>
    <row r="8" spans="1:18" ht="14.25">
      <c r="A8" s="5" t="s">
        <v>174</v>
      </c>
      <c r="B8" s="6">
        <v>61670</v>
      </c>
      <c r="C8" s="6">
        <v>61670</v>
      </c>
      <c r="D8" s="6">
        <v>61670</v>
      </c>
      <c r="E8" s="6">
        <v>61670</v>
      </c>
      <c r="F8" s="6">
        <v>61670</v>
      </c>
      <c r="G8" s="6">
        <v>61670</v>
      </c>
      <c r="H8" s="6">
        <v>61670</v>
      </c>
      <c r="I8" s="6">
        <v>101670</v>
      </c>
      <c r="J8" s="6">
        <v>61670</v>
      </c>
      <c r="K8" s="6">
        <v>61670</v>
      </c>
      <c r="L8" s="6">
        <v>61670</v>
      </c>
      <c r="M8" s="6">
        <f>61670+45325</f>
        <v>106995</v>
      </c>
      <c r="N8" s="7">
        <f t="shared" si="1"/>
        <v>825365</v>
      </c>
      <c r="P8" s="126"/>
      <c r="Q8" s="126"/>
      <c r="R8" s="1"/>
    </row>
    <row r="9" spans="1:17" ht="14.25">
      <c r="A9" s="5" t="s">
        <v>175</v>
      </c>
      <c r="B9" s="6"/>
      <c r="C9" s="6"/>
      <c r="D9" s="6"/>
      <c r="E9" s="6">
        <v>7570</v>
      </c>
      <c r="F9" s="6"/>
      <c r="G9" s="6"/>
      <c r="H9" s="6"/>
      <c r="I9" s="6"/>
      <c r="J9" s="6"/>
      <c r="K9" s="6"/>
      <c r="L9" s="6">
        <v>25000</v>
      </c>
      <c r="M9" s="6"/>
      <c r="N9" s="7">
        <f t="shared" si="1"/>
        <v>32570</v>
      </c>
      <c r="P9" s="126"/>
      <c r="Q9" s="1"/>
    </row>
    <row r="10" spans="1:14" ht="14.25">
      <c r="A10" s="5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1"/>
        <v>0</v>
      </c>
    </row>
    <row r="11" spans="1:17" ht="14.25">
      <c r="A11" s="5" t="s">
        <v>177</v>
      </c>
      <c r="B11" s="6"/>
      <c r="C11" s="6"/>
      <c r="D11" s="6"/>
      <c r="E11" s="6"/>
      <c r="F11" s="6">
        <v>4682</v>
      </c>
      <c r="G11" s="6"/>
      <c r="H11" s="6"/>
      <c r="I11" s="6"/>
      <c r="J11" s="6"/>
      <c r="K11" s="6"/>
      <c r="L11" s="6"/>
      <c r="M11" s="6"/>
      <c r="N11" s="7">
        <f t="shared" si="1"/>
        <v>4682</v>
      </c>
      <c r="Q11" s="1"/>
    </row>
    <row r="12" spans="1:1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0</v>
      </c>
    </row>
    <row r="13" spans="1:14" ht="14.25">
      <c r="A13" s="13" t="s">
        <v>169</v>
      </c>
      <c r="B13" s="10">
        <f aca="true" t="shared" si="3" ref="B13:M13">SUM(B14:B15)</f>
        <v>0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23">
        <f t="shared" si="1"/>
        <v>0</v>
      </c>
    </row>
    <row r="14" spans="1:14" ht="14.25">
      <c r="A14" s="5" t="s">
        <v>185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0</v>
      </c>
    </row>
    <row r="15" spans="1:1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>SUM(B15:M15)</f>
        <v>0</v>
      </c>
    </row>
    <row r="16" spans="1:14" ht="14.25">
      <c r="A16" s="13" t="s">
        <v>170</v>
      </c>
      <c r="B16" s="10">
        <f>SUM(B17:B18)</f>
        <v>0</v>
      </c>
      <c r="C16" s="10">
        <f aca="true" t="shared" si="4" ref="C16:M16">SUM(C17:C18)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23">
        <f aca="true" t="shared" si="5" ref="N16:N27">SUM(B16:M16)</f>
        <v>0</v>
      </c>
    </row>
    <row r="17" spans="1:14" ht="14.25">
      <c r="A17" s="5" t="s">
        <v>190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Q18" s="1"/>
    </row>
    <row r="19" spans="1:14" ht="14.25">
      <c r="A19" s="13" t="s">
        <v>171</v>
      </c>
      <c r="B19" s="10">
        <f>SUM(B20:B26)</f>
        <v>0</v>
      </c>
      <c r="C19" s="10">
        <f aca="true" t="shared" si="6" ref="C19:M19">SUM(C20:C26)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23">
        <f t="shared" si="5"/>
        <v>0</v>
      </c>
    </row>
    <row r="20" spans="1:14" ht="14.25">
      <c r="A20" s="5" t="s">
        <v>178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5"/>
        <v>0</v>
      </c>
    </row>
    <row r="21" spans="1:14" ht="14.25">
      <c r="A21" s="5" t="s">
        <v>179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5"/>
        <v>0</v>
      </c>
    </row>
    <row r="22" spans="1:14" ht="14.25">
      <c r="A22" s="5" t="s">
        <v>180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5"/>
        <v>0</v>
      </c>
    </row>
    <row r="23" spans="1:20" ht="14.25">
      <c r="A23" s="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5"/>
        <v>0</v>
      </c>
      <c r="S23" s="1"/>
      <c r="T23" s="1"/>
    </row>
    <row r="24" spans="1:14" ht="14.25">
      <c r="A24" s="5" t="s">
        <v>182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5"/>
        <v>0</v>
      </c>
    </row>
    <row r="25" spans="1:14" ht="14.25">
      <c r="A25" s="5" t="s">
        <v>183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5"/>
        <v>0</v>
      </c>
    </row>
    <row r="26" spans="1:14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5"/>
        <v>0</v>
      </c>
    </row>
    <row r="27" spans="1:14" ht="14.25">
      <c r="A27" s="13" t="s">
        <v>184</v>
      </c>
      <c r="B27" s="10">
        <f>SUM(B28:B29)</f>
        <v>0</v>
      </c>
      <c r="C27" s="10">
        <f aca="true" t="shared" si="7" ref="C27:M27">SUM(C28:C29)</f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23">
        <f t="shared" si="5"/>
        <v>0</v>
      </c>
    </row>
    <row r="28" spans="1:14" ht="14.25">
      <c r="A28" s="5" t="s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4.25">
      <c r="A29" s="5" t="s">
        <v>149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4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4.25">
      <c r="A31" s="13" t="s">
        <v>186</v>
      </c>
      <c r="B31" s="10">
        <f>SUM(B32)</f>
        <v>0</v>
      </c>
      <c r="C31" s="10">
        <f aca="true" t="shared" si="8" ref="C31:M31">SUM(C32)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23">
        <f>SUM(B31:M31)</f>
        <v>0</v>
      </c>
    </row>
    <row r="32" spans="1:14" ht="14.25">
      <c r="A32" s="5" t="s">
        <v>187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4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26.25">
      <c r="A34" s="13" t="s">
        <v>4</v>
      </c>
      <c r="B34" s="10">
        <f>B35+B38</f>
        <v>194880</v>
      </c>
      <c r="C34" s="10">
        <f aca="true" t="shared" si="9" ref="C34:M34">C35+C38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23">
        <f aca="true" t="shared" si="10" ref="N34:N45">SUM(B34:M34)</f>
        <v>194880</v>
      </c>
    </row>
    <row r="35" spans="1:14" ht="26.25">
      <c r="A35" s="8" t="s">
        <v>5</v>
      </c>
      <c r="B35" s="6">
        <f>SUM(B36:B37)</f>
        <v>194880</v>
      </c>
      <c r="C35" s="6">
        <f aca="true" t="shared" si="11" ref="C35:M35">SUM(C36:C37)</f>
        <v>0</v>
      </c>
      <c r="D35" s="6">
        <f t="shared" si="11"/>
        <v>0</v>
      </c>
      <c r="E35" s="6">
        <f t="shared" si="11"/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7">
        <f t="shared" si="10"/>
        <v>194880</v>
      </c>
    </row>
    <row r="36" spans="1:14" ht="14.25">
      <c r="A36" s="5" t="s">
        <v>6</v>
      </c>
      <c r="B36" s="76">
        <v>151240</v>
      </c>
      <c r="C36" s="76">
        <v>0</v>
      </c>
      <c r="D36" s="7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10"/>
        <v>151240</v>
      </c>
    </row>
    <row r="37" spans="1:14" ht="14.25">
      <c r="A37" s="5" t="s">
        <v>7</v>
      </c>
      <c r="B37" s="6">
        <v>43640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0"/>
        <v>43640</v>
      </c>
    </row>
    <row r="38" spans="1:14" ht="14.25">
      <c r="A38" s="75" t="s">
        <v>8</v>
      </c>
      <c r="B38" s="76">
        <f>SUM(B39:B40)</f>
        <v>0</v>
      </c>
      <c r="C38" s="76">
        <f aca="true" t="shared" si="12" ref="C38:M38">SUM(C39:C40)</f>
        <v>0</v>
      </c>
      <c r="D38" s="76">
        <f t="shared" si="12"/>
        <v>0</v>
      </c>
      <c r="E38" s="76">
        <f t="shared" si="12"/>
        <v>0</v>
      </c>
      <c r="F38" s="76">
        <f t="shared" si="12"/>
        <v>0</v>
      </c>
      <c r="G38" s="76">
        <f t="shared" si="12"/>
        <v>0</v>
      </c>
      <c r="H38" s="76">
        <f t="shared" si="12"/>
        <v>0</v>
      </c>
      <c r="I38" s="76">
        <f t="shared" si="12"/>
        <v>0</v>
      </c>
      <c r="J38" s="76">
        <f t="shared" si="12"/>
        <v>0</v>
      </c>
      <c r="K38" s="76">
        <f t="shared" si="12"/>
        <v>0</v>
      </c>
      <c r="L38" s="76">
        <f t="shared" si="12"/>
        <v>0</v>
      </c>
      <c r="M38" s="76">
        <f t="shared" si="12"/>
        <v>0</v>
      </c>
      <c r="N38" s="7">
        <f t="shared" si="10"/>
        <v>0</v>
      </c>
    </row>
    <row r="39" spans="1:14" ht="14.25">
      <c r="A39" s="5" t="s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0"/>
        <v>0</v>
      </c>
    </row>
    <row r="40" spans="1:14" ht="14.25">
      <c r="A40" s="5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0"/>
        <v>0</v>
      </c>
    </row>
    <row r="41" spans="1:14" ht="14.25">
      <c r="A41" s="208" t="s">
        <v>228</v>
      </c>
      <c r="B41" s="10">
        <f>B42+B43</f>
        <v>0</v>
      </c>
      <c r="C41" s="10">
        <f aca="true" t="shared" si="13" ref="C41:N41">C42+C43</f>
        <v>0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23">
        <f t="shared" si="13"/>
        <v>0</v>
      </c>
    </row>
    <row r="42" spans="1:14" ht="14.25">
      <c r="A42" s="8" t="s">
        <v>229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  <row r="43" spans="1:14" ht="14.25">
      <c r="A43" s="8" t="s">
        <v>230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0</v>
      </c>
    </row>
    <row r="44" spans="1:14" ht="14.25">
      <c r="A44" s="71" t="s">
        <v>49</v>
      </c>
      <c r="B44" s="54">
        <f>B34+B19+B16+B13+B5+B3+B27+B31+B41</f>
        <v>275461</v>
      </c>
      <c r="C44" s="54">
        <f aca="true" t="shared" si="14" ref="C44:N44">C34+C19+C16+C13+C5+C3+C27+C31+C41</f>
        <v>80581</v>
      </c>
      <c r="D44" s="54">
        <f t="shared" si="14"/>
        <v>83110</v>
      </c>
      <c r="E44" s="54">
        <f t="shared" si="14"/>
        <v>90684</v>
      </c>
      <c r="F44" s="54">
        <f t="shared" si="14"/>
        <v>87792</v>
      </c>
      <c r="G44" s="54">
        <f t="shared" si="14"/>
        <v>83110</v>
      </c>
      <c r="H44" s="54">
        <f t="shared" si="14"/>
        <v>83110</v>
      </c>
      <c r="I44" s="54">
        <f t="shared" si="14"/>
        <v>123110</v>
      </c>
      <c r="J44" s="54">
        <f t="shared" si="14"/>
        <v>83110</v>
      </c>
      <c r="K44" s="54">
        <f t="shared" si="14"/>
        <v>83110</v>
      </c>
      <c r="L44" s="54">
        <f t="shared" si="14"/>
        <v>108110</v>
      </c>
      <c r="M44" s="54">
        <f t="shared" si="14"/>
        <v>142289</v>
      </c>
      <c r="N44" s="55">
        <f t="shared" si="14"/>
        <v>1323577</v>
      </c>
    </row>
    <row r="45" spans="1:14" ht="14.25">
      <c r="A45" s="74" t="s">
        <v>31</v>
      </c>
      <c r="B45" s="10">
        <f aca="true" t="shared" si="15" ref="B45:L45">SUM(B46:B51)</f>
        <v>92930</v>
      </c>
      <c r="C45" s="10">
        <f t="shared" si="15"/>
        <v>92930</v>
      </c>
      <c r="D45" s="10">
        <f t="shared" si="15"/>
        <v>92955</v>
      </c>
      <c r="E45" s="10">
        <f t="shared" si="15"/>
        <v>112955</v>
      </c>
      <c r="F45" s="10">
        <f t="shared" si="15"/>
        <v>97955</v>
      </c>
      <c r="G45" s="10">
        <f t="shared" si="15"/>
        <v>97955</v>
      </c>
      <c r="H45" s="10">
        <f t="shared" si="15"/>
        <v>97955</v>
      </c>
      <c r="I45" s="10">
        <f t="shared" si="15"/>
        <v>97955</v>
      </c>
      <c r="J45" s="10">
        <f t="shared" si="15"/>
        <v>97955</v>
      </c>
      <c r="K45" s="10">
        <f t="shared" si="15"/>
        <v>97955</v>
      </c>
      <c r="L45" s="10">
        <f t="shared" si="15"/>
        <v>98355</v>
      </c>
      <c r="M45" s="10">
        <f>SUM(M46:M51)</f>
        <v>103834</v>
      </c>
      <c r="N45" s="23">
        <f t="shared" si="10"/>
        <v>1181689</v>
      </c>
    </row>
    <row r="46" spans="1:18" ht="14.25">
      <c r="A46" s="42" t="s">
        <v>17</v>
      </c>
      <c r="B46" s="6">
        <v>54804</v>
      </c>
      <c r="C46" s="6">
        <v>54804</v>
      </c>
      <c r="D46" s="6">
        <v>54804</v>
      </c>
      <c r="E46" s="6">
        <v>54804</v>
      </c>
      <c r="F46" s="6">
        <v>54804</v>
      </c>
      <c r="G46" s="6">
        <v>54804</v>
      </c>
      <c r="H46" s="6">
        <v>54804</v>
      </c>
      <c r="I46" s="6">
        <v>54804</v>
      </c>
      <c r="J46" s="6">
        <v>54804</v>
      </c>
      <c r="K46" s="6">
        <v>54804</v>
      </c>
      <c r="L46" s="6">
        <v>54804</v>
      </c>
      <c r="M46" s="6">
        <v>54809</v>
      </c>
      <c r="N46" s="7">
        <f aca="true" t="shared" si="16" ref="N46:N60">SUM(B46:M46)</f>
        <v>657653</v>
      </c>
      <c r="P46" s="126"/>
      <c r="Q46" s="1"/>
      <c r="R46" s="1"/>
    </row>
    <row r="47" spans="1:20" ht="14.25">
      <c r="A47" s="42" t="s">
        <v>18</v>
      </c>
      <c r="B47" s="6">
        <v>9915</v>
      </c>
      <c r="C47" s="6">
        <v>9915</v>
      </c>
      <c r="D47" s="6">
        <v>9915</v>
      </c>
      <c r="E47" s="6">
        <v>9915</v>
      </c>
      <c r="F47" s="6">
        <v>9915</v>
      </c>
      <c r="G47" s="6">
        <v>9915</v>
      </c>
      <c r="H47" s="6">
        <v>9915</v>
      </c>
      <c r="I47" s="6">
        <v>9915</v>
      </c>
      <c r="J47" s="6">
        <v>9915</v>
      </c>
      <c r="K47" s="6">
        <v>9915</v>
      </c>
      <c r="L47" s="6">
        <v>9915</v>
      </c>
      <c r="M47" s="6">
        <v>9909</v>
      </c>
      <c r="N47" s="7">
        <f t="shared" si="16"/>
        <v>118974</v>
      </c>
      <c r="P47" s="126"/>
      <c r="Q47" s="1"/>
      <c r="T47" s="1"/>
    </row>
    <row r="48" spans="1:18" ht="14.25">
      <c r="A48" s="42" t="s">
        <v>19</v>
      </c>
      <c r="B48" s="6">
        <v>28211</v>
      </c>
      <c r="C48" s="6">
        <v>28211</v>
      </c>
      <c r="D48" s="6">
        <v>28211</v>
      </c>
      <c r="E48" s="6">
        <v>48211</v>
      </c>
      <c r="F48" s="6">
        <v>33211</v>
      </c>
      <c r="G48" s="6">
        <v>33211</v>
      </c>
      <c r="H48" s="6">
        <v>33211</v>
      </c>
      <c r="I48" s="6">
        <v>33211</v>
      </c>
      <c r="J48" s="6">
        <v>33211</v>
      </c>
      <c r="K48" s="6">
        <v>33211</v>
      </c>
      <c r="L48" s="6">
        <v>33211</v>
      </c>
      <c r="M48" s="6">
        <v>33208</v>
      </c>
      <c r="N48" s="7">
        <f t="shared" si="16"/>
        <v>398529</v>
      </c>
      <c r="P48" s="126"/>
      <c r="Q48" s="126"/>
      <c r="R48" s="1"/>
    </row>
    <row r="49" spans="1:16" ht="14.25">
      <c r="A49" s="65" t="s">
        <v>145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>
        <v>5883</v>
      </c>
      <c r="N49" s="7">
        <f t="shared" si="16"/>
        <v>5883</v>
      </c>
      <c r="P49" s="126"/>
    </row>
    <row r="50" spans="1:16" ht="14.25">
      <c r="A50" s="42" t="s">
        <v>146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>
        <v>400</v>
      </c>
      <c r="M50" s="6"/>
      <c r="N50" s="7">
        <f t="shared" si="16"/>
        <v>400</v>
      </c>
      <c r="P50" s="126"/>
    </row>
    <row r="51" spans="1:16" ht="14.25">
      <c r="A51" s="42" t="s">
        <v>136</v>
      </c>
      <c r="B51" s="6"/>
      <c r="C51" s="6"/>
      <c r="D51" s="6">
        <v>25</v>
      </c>
      <c r="E51" s="6">
        <v>25</v>
      </c>
      <c r="F51" s="6">
        <v>25</v>
      </c>
      <c r="G51" s="6">
        <v>25</v>
      </c>
      <c r="H51" s="6">
        <v>25</v>
      </c>
      <c r="I51" s="6">
        <v>25</v>
      </c>
      <c r="J51" s="6">
        <v>25</v>
      </c>
      <c r="K51" s="6">
        <v>25</v>
      </c>
      <c r="L51" s="6">
        <v>25</v>
      </c>
      <c r="M51" s="6">
        <v>25</v>
      </c>
      <c r="N51" s="7">
        <f t="shared" si="16"/>
        <v>250</v>
      </c>
      <c r="P51" s="126"/>
    </row>
    <row r="52" spans="1:16" ht="14.25">
      <c r="A52" s="73" t="s">
        <v>36</v>
      </c>
      <c r="B52" s="10">
        <f>SUM(B53:B55)</f>
        <v>0</v>
      </c>
      <c r="C52" s="10">
        <f aca="true" t="shared" si="17" ref="C52:M52">SUM(C53:C55)</f>
        <v>1000</v>
      </c>
      <c r="D52" s="10">
        <f t="shared" si="17"/>
        <v>0</v>
      </c>
      <c r="E52" s="10">
        <f t="shared" si="17"/>
        <v>0</v>
      </c>
      <c r="F52" s="10">
        <f t="shared" si="17"/>
        <v>312</v>
      </c>
      <c r="G52" s="10">
        <f t="shared" si="17"/>
        <v>0</v>
      </c>
      <c r="H52" s="10">
        <f t="shared" si="17"/>
        <v>0</v>
      </c>
      <c r="I52" s="10">
        <f t="shared" si="17"/>
        <v>0</v>
      </c>
      <c r="J52" s="10">
        <f t="shared" si="17"/>
        <v>0</v>
      </c>
      <c r="K52" s="10">
        <f t="shared" si="17"/>
        <v>0</v>
      </c>
      <c r="L52" s="10">
        <f t="shared" si="17"/>
        <v>0</v>
      </c>
      <c r="M52" s="10">
        <f t="shared" si="17"/>
        <v>0</v>
      </c>
      <c r="N52" s="23">
        <f t="shared" si="16"/>
        <v>1312</v>
      </c>
      <c r="P52" s="126"/>
    </row>
    <row r="53" spans="1:17" ht="14.25">
      <c r="A53" s="19" t="s">
        <v>138</v>
      </c>
      <c r="B53" s="6"/>
      <c r="C53" s="6"/>
      <c r="D53" s="6"/>
      <c r="E53" s="6"/>
      <c r="F53" s="6">
        <v>312</v>
      </c>
      <c r="G53" s="6"/>
      <c r="H53" s="6"/>
      <c r="I53" s="6"/>
      <c r="J53" s="6"/>
      <c r="K53" s="6"/>
      <c r="L53" s="6"/>
      <c r="M53" s="6"/>
      <c r="N53" s="7">
        <f t="shared" si="16"/>
        <v>312</v>
      </c>
      <c r="P53" s="126"/>
      <c r="Q53" s="1"/>
    </row>
    <row r="54" spans="1:16" ht="14.25">
      <c r="A54" s="19" t="s">
        <v>141</v>
      </c>
      <c r="B54" s="6"/>
      <c r="C54" s="6">
        <v>1000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f t="shared" si="16"/>
        <v>1000</v>
      </c>
      <c r="P54" s="126"/>
    </row>
    <row r="55" spans="1:14" ht="14.25">
      <c r="A55" s="21" t="s">
        <v>153</v>
      </c>
      <c r="B55" s="6">
        <f aca="true" t="shared" si="18" ref="B55:M55">SUM(B56:B56)</f>
        <v>0</v>
      </c>
      <c r="C55" s="6">
        <f t="shared" si="18"/>
        <v>0</v>
      </c>
      <c r="D55" s="6">
        <f t="shared" si="18"/>
        <v>0</v>
      </c>
      <c r="E55" s="6">
        <f t="shared" si="18"/>
        <v>0</v>
      </c>
      <c r="F55" s="6">
        <f t="shared" si="18"/>
        <v>0</v>
      </c>
      <c r="G55" s="6">
        <f t="shared" si="18"/>
        <v>0</v>
      </c>
      <c r="H55" s="6">
        <f t="shared" si="18"/>
        <v>0</v>
      </c>
      <c r="I55" s="6">
        <f t="shared" si="18"/>
        <v>0</v>
      </c>
      <c r="J55" s="6">
        <f t="shared" si="18"/>
        <v>0</v>
      </c>
      <c r="K55" s="6">
        <f t="shared" si="18"/>
        <v>0</v>
      </c>
      <c r="L55" s="6">
        <f t="shared" si="18"/>
        <v>0</v>
      </c>
      <c r="M55" s="6">
        <f t="shared" si="18"/>
        <v>0</v>
      </c>
      <c r="N55" s="7">
        <f t="shared" si="16"/>
        <v>0</v>
      </c>
    </row>
    <row r="56" spans="1:14" ht="14.25">
      <c r="A56" s="21" t="s">
        <v>154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6"/>
        <v>0</v>
      </c>
    </row>
    <row r="57" spans="1:14" ht="14.25">
      <c r="A57" s="22" t="s">
        <v>195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>
        <v>16133</v>
      </c>
      <c r="N57" s="23">
        <f t="shared" si="16"/>
        <v>16133</v>
      </c>
    </row>
    <row r="58" spans="1:14" ht="14.25">
      <c r="A58" s="22" t="s">
        <v>196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124443</v>
      </c>
      <c r="N58" s="23">
        <f t="shared" si="16"/>
        <v>124443</v>
      </c>
    </row>
    <row r="59" spans="1:14" ht="14.25">
      <c r="A59" s="200" t="s">
        <v>231</v>
      </c>
      <c r="B59" s="213">
        <f>B60</f>
        <v>0</v>
      </c>
      <c r="C59" s="213">
        <f aca="true" t="shared" si="19" ref="C59:M59">C60</f>
        <v>0</v>
      </c>
      <c r="D59" s="213">
        <f t="shared" si="19"/>
        <v>0</v>
      </c>
      <c r="E59" s="213">
        <f t="shared" si="19"/>
        <v>0</v>
      </c>
      <c r="F59" s="213">
        <f t="shared" si="19"/>
        <v>0</v>
      </c>
      <c r="G59" s="213">
        <f t="shared" si="19"/>
        <v>0</v>
      </c>
      <c r="H59" s="213">
        <f t="shared" si="19"/>
        <v>0</v>
      </c>
      <c r="I59" s="213">
        <f t="shared" si="19"/>
        <v>0</v>
      </c>
      <c r="J59" s="213">
        <f t="shared" si="19"/>
        <v>0</v>
      </c>
      <c r="K59" s="213">
        <f t="shared" si="19"/>
        <v>0</v>
      </c>
      <c r="L59" s="213">
        <f t="shared" si="19"/>
        <v>0</v>
      </c>
      <c r="M59" s="213">
        <f t="shared" si="19"/>
        <v>0</v>
      </c>
      <c r="N59" s="214">
        <f t="shared" si="16"/>
        <v>0</v>
      </c>
    </row>
    <row r="60" spans="1:14" ht="25.5">
      <c r="A60" s="207" t="s">
        <v>232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6">
        <f t="shared" si="16"/>
        <v>0</v>
      </c>
    </row>
    <row r="61" spans="1:14" ht="15" thickBot="1">
      <c r="A61" s="58" t="s">
        <v>50</v>
      </c>
      <c r="B61" s="30">
        <f>B58+B57+B52+B45+B59</f>
        <v>92930</v>
      </c>
      <c r="C61" s="30">
        <f aca="true" t="shared" si="20" ref="C61:M61">C58+C57+C52+C45+C59</f>
        <v>93930</v>
      </c>
      <c r="D61" s="30">
        <f t="shared" si="20"/>
        <v>92955</v>
      </c>
      <c r="E61" s="30">
        <f t="shared" si="20"/>
        <v>112955</v>
      </c>
      <c r="F61" s="30">
        <f t="shared" si="20"/>
        <v>98267</v>
      </c>
      <c r="G61" s="30">
        <f t="shared" si="20"/>
        <v>97955</v>
      </c>
      <c r="H61" s="30">
        <f t="shared" si="20"/>
        <v>97955</v>
      </c>
      <c r="I61" s="30">
        <f t="shared" si="20"/>
        <v>97955</v>
      </c>
      <c r="J61" s="30">
        <f t="shared" si="20"/>
        <v>97955</v>
      </c>
      <c r="K61" s="30">
        <f t="shared" si="20"/>
        <v>97955</v>
      </c>
      <c r="L61" s="30">
        <f t="shared" si="20"/>
        <v>98355</v>
      </c>
      <c r="M61" s="30">
        <f t="shared" si="20"/>
        <v>244410</v>
      </c>
      <c r="N61" s="72">
        <f>SUM(B61:M61)</f>
        <v>1323577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2"/>
  <headerFooter>
    <oddHeader>&amp;L&amp;G&amp;C.../2020 (II.19.) számú határozat
a Marcali Kistérségi Többcélú Társulás
2020. évi költségvetéséről
</oddHeader>
    <oddFooter>&amp;C&amp;P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workbookViewId="0" topLeftCell="B58">
      <selection activeCell="G75" sqref="G75"/>
    </sheetView>
  </sheetViews>
  <sheetFormatPr defaultColWidth="9.140625" defaultRowHeight="15"/>
  <cols>
    <col min="1" max="1" width="68.00390625" style="0" customWidth="1"/>
    <col min="2" max="5" width="11.421875" style="0" customWidth="1"/>
    <col min="6" max="6" width="10.421875" style="0" customWidth="1"/>
    <col min="7" max="7" width="11.8515625" style="0" customWidth="1"/>
    <col min="8" max="8" width="9.421875" style="0" bestFit="1" customWidth="1"/>
    <col min="9" max="9" width="9.421875" style="0" customWidth="1"/>
    <col min="10" max="10" width="11.421875" style="0" customWidth="1"/>
    <col min="11" max="11" width="13.421875" style="0" customWidth="1"/>
    <col min="12" max="12" width="14.421875" style="0" customWidth="1"/>
    <col min="13" max="13" width="11.421875" style="0" customWidth="1"/>
  </cols>
  <sheetData>
    <row r="1" spans="1:13" ht="15" thickBot="1">
      <c r="A1" s="4" t="s">
        <v>203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20</v>
      </c>
    </row>
    <row r="2" spans="1:13" ht="39">
      <c r="A2" s="163"/>
      <c r="B2" s="246" t="s">
        <v>192</v>
      </c>
      <c r="C2" s="246"/>
      <c r="D2" s="246"/>
      <c r="E2" s="246"/>
      <c r="F2" s="246"/>
      <c r="G2" s="246"/>
      <c r="H2" s="246"/>
      <c r="I2" s="246"/>
      <c r="J2" s="246"/>
      <c r="K2" s="164" t="s">
        <v>193</v>
      </c>
      <c r="L2" s="164" t="s">
        <v>194</v>
      </c>
      <c r="M2" s="247" t="s">
        <v>16</v>
      </c>
    </row>
    <row r="3" spans="1:13" ht="15" customHeight="1">
      <c r="A3" s="252"/>
      <c r="B3" s="249" t="s">
        <v>216</v>
      </c>
      <c r="C3" s="249" t="s">
        <v>245</v>
      </c>
      <c r="D3" s="250" t="s">
        <v>122</v>
      </c>
      <c r="E3" s="250" t="s">
        <v>204</v>
      </c>
      <c r="F3" s="245" t="s">
        <v>131</v>
      </c>
      <c r="G3" s="245" t="s">
        <v>155</v>
      </c>
      <c r="H3" s="245" t="s">
        <v>63</v>
      </c>
      <c r="I3" s="250" t="s">
        <v>243</v>
      </c>
      <c r="J3" s="250" t="s">
        <v>235</v>
      </c>
      <c r="K3" s="245" t="s">
        <v>257</v>
      </c>
      <c r="L3" s="245" t="s">
        <v>222</v>
      </c>
      <c r="M3" s="248"/>
    </row>
    <row r="4" spans="1:13" ht="46.5" customHeight="1">
      <c r="A4" s="252"/>
      <c r="B4" s="249"/>
      <c r="C4" s="249"/>
      <c r="D4" s="251"/>
      <c r="E4" s="251"/>
      <c r="F4" s="245"/>
      <c r="G4" s="245"/>
      <c r="H4" s="245"/>
      <c r="I4" s="251"/>
      <c r="J4" s="251"/>
      <c r="K4" s="245"/>
      <c r="L4" s="245"/>
      <c r="M4" s="248"/>
    </row>
    <row r="5" spans="1:13" ht="14.25">
      <c r="A5" s="13" t="s">
        <v>1</v>
      </c>
      <c r="B5" s="82">
        <f>B6</f>
        <v>0</v>
      </c>
      <c r="C5" s="82">
        <f>C6</f>
        <v>0</v>
      </c>
      <c r="D5" s="82">
        <f>D6</f>
        <v>0</v>
      </c>
      <c r="E5" s="82">
        <f>E6</f>
        <v>0</v>
      </c>
      <c r="F5" s="82">
        <f aca="true" t="shared" si="0" ref="F5:M5">F6</f>
        <v>0</v>
      </c>
      <c r="G5" s="82">
        <f t="shared" si="0"/>
        <v>0</v>
      </c>
      <c r="H5" s="82">
        <f t="shared" si="0"/>
        <v>0</v>
      </c>
      <c r="I5" s="82">
        <f t="shared" si="0"/>
        <v>0</v>
      </c>
      <c r="J5" s="82">
        <f t="shared" si="0"/>
        <v>13855</v>
      </c>
      <c r="K5" s="82">
        <f t="shared" si="0"/>
        <v>0</v>
      </c>
      <c r="L5" s="82">
        <f t="shared" si="0"/>
        <v>0</v>
      </c>
      <c r="M5" s="83">
        <f t="shared" si="0"/>
        <v>13855</v>
      </c>
    </row>
    <row r="6" spans="1:13" ht="14.25">
      <c r="A6" s="5" t="s">
        <v>2</v>
      </c>
      <c r="B6" s="84"/>
      <c r="C6" s="84"/>
      <c r="D6" s="84"/>
      <c r="E6" s="84"/>
      <c r="F6" s="84"/>
      <c r="G6" s="84"/>
      <c r="H6" s="84"/>
      <c r="I6" s="84"/>
      <c r="J6" s="84">
        <v>13855</v>
      </c>
      <c r="K6" s="84"/>
      <c r="L6" s="160"/>
      <c r="M6" s="85">
        <f aca="true" t="shared" si="1" ref="M6:M48">SUM(B6:L6)</f>
        <v>13855</v>
      </c>
    </row>
    <row r="7" spans="1:13" ht="14.25">
      <c r="A7" s="5"/>
      <c r="B7" s="84"/>
      <c r="C7" s="84"/>
      <c r="D7" s="84"/>
      <c r="E7" s="84"/>
      <c r="F7" s="84"/>
      <c r="G7" s="84"/>
      <c r="H7" s="84"/>
      <c r="I7" s="84"/>
      <c r="J7" s="84"/>
      <c r="K7" s="84"/>
      <c r="L7" s="160"/>
      <c r="M7" s="85">
        <f t="shared" si="1"/>
        <v>0</v>
      </c>
    </row>
    <row r="8" spans="1:13" ht="14.25">
      <c r="A8" s="13" t="s">
        <v>168</v>
      </c>
      <c r="B8" s="82">
        <f>SUM(B9:B14)</f>
        <v>324637</v>
      </c>
      <c r="C8" s="82">
        <f>SUM(C9:C14)</f>
        <v>473440</v>
      </c>
      <c r="D8" s="82">
        <f>SUM(D9:D14)</f>
        <v>21907</v>
      </c>
      <c r="E8" s="82">
        <f>SUM(E9:E14)</f>
        <v>2205</v>
      </c>
      <c r="F8" s="82">
        <f aca="true" t="shared" si="2" ref="F8:L8">SUM(F9:F14)</f>
        <v>0</v>
      </c>
      <c r="G8" s="82">
        <f t="shared" si="2"/>
        <v>54416</v>
      </c>
      <c r="H8" s="82">
        <f t="shared" si="2"/>
        <v>451</v>
      </c>
      <c r="I8" s="82">
        <f>SUM(I9:I14)</f>
        <v>37000</v>
      </c>
      <c r="J8" s="82">
        <f t="shared" si="2"/>
        <v>0</v>
      </c>
      <c r="K8" s="82">
        <f t="shared" si="2"/>
        <v>193</v>
      </c>
      <c r="L8" s="82">
        <f t="shared" si="2"/>
        <v>6292</v>
      </c>
      <c r="M8" s="83">
        <f t="shared" si="1"/>
        <v>920541</v>
      </c>
    </row>
    <row r="9" spans="1:13" ht="14.25">
      <c r="A9" s="5" t="s">
        <v>172</v>
      </c>
      <c r="B9" s="86"/>
      <c r="C9" s="86"/>
      <c r="D9" s="86"/>
      <c r="E9" s="86"/>
      <c r="F9" s="172"/>
      <c r="G9" s="172">
        <v>53494</v>
      </c>
      <c r="H9" s="86"/>
      <c r="I9" s="86"/>
      <c r="J9" s="86"/>
      <c r="K9" s="86"/>
      <c r="L9" s="161"/>
      <c r="M9" s="85">
        <f t="shared" si="1"/>
        <v>53494</v>
      </c>
    </row>
    <row r="10" spans="1:13" ht="14.25">
      <c r="A10" s="5" t="s">
        <v>173</v>
      </c>
      <c r="B10" s="84"/>
      <c r="C10" s="84"/>
      <c r="D10" s="84"/>
      <c r="E10" s="84"/>
      <c r="F10" s="84"/>
      <c r="G10" s="84"/>
      <c r="H10" s="84"/>
      <c r="I10" s="84">
        <v>37000</v>
      </c>
      <c r="J10" s="84"/>
      <c r="K10" s="84"/>
      <c r="L10" s="160"/>
      <c r="M10" s="85">
        <f t="shared" si="1"/>
        <v>37000</v>
      </c>
    </row>
    <row r="11" spans="1:16" ht="14.25">
      <c r="A11" s="5" t="s">
        <v>174</v>
      </c>
      <c r="B11" s="141">
        <v>319955</v>
      </c>
      <c r="C11" s="141">
        <v>473440</v>
      </c>
      <c r="D11" s="141">
        <v>21907</v>
      </c>
      <c r="E11" s="141">
        <v>2205</v>
      </c>
      <c r="F11" s="84"/>
      <c r="G11" s="84">
        <v>922</v>
      </c>
      <c r="H11" s="141">
        <v>451</v>
      </c>
      <c r="I11" s="141"/>
      <c r="J11" s="141"/>
      <c r="K11" s="141">
        <v>193</v>
      </c>
      <c r="L11" s="162">
        <v>6292</v>
      </c>
      <c r="M11" s="85">
        <f t="shared" si="1"/>
        <v>825365</v>
      </c>
      <c r="P11" s="1"/>
    </row>
    <row r="12" spans="1:13" ht="14.25">
      <c r="A12" s="5" t="s">
        <v>175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62"/>
      <c r="M12" s="142">
        <f t="shared" si="1"/>
        <v>0</v>
      </c>
    </row>
    <row r="13" spans="1:13" ht="14.25">
      <c r="A13" s="5" t="s">
        <v>176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60"/>
      <c r="M13" s="85">
        <f t="shared" si="1"/>
        <v>0</v>
      </c>
    </row>
    <row r="14" spans="1:13" ht="14.25">
      <c r="A14" s="5" t="s">
        <v>177</v>
      </c>
      <c r="B14" s="84">
        <v>4682</v>
      </c>
      <c r="C14" s="84"/>
      <c r="D14" s="84"/>
      <c r="E14" s="84"/>
      <c r="F14" s="84"/>
      <c r="G14" s="84"/>
      <c r="H14" s="84"/>
      <c r="I14" s="84"/>
      <c r="J14" s="84"/>
      <c r="K14" s="84"/>
      <c r="L14" s="160"/>
      <c r="M14" s="85">
        <f t="shared" si="1"/>
        <v>4682</v>
      </c>
    </row>
    <row r="15" spans="1:13" ht="14.25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160"/>
      <c r="M15" s="85">
        <f t="shared" si="1"/>
        <v>0</v>
      </c>
    </row>
    <row r="16" spans="1:13" ht="14.25">
      <c r="A16" s="13" t="s">
        <v>169</v>
      </c>
      <c r="B16" s="82">
        <f aca="true" t="shared" si="3" ref="B16:L16">SUM(B17:B17)</f>
        <v>0</v>
      </c>
      <c r="C16" s="82">
        <f t="shared" si="3"/>
        <v>0</v>
      </c>
      <c r="D16" s="82">
        <f t="shared" si="3"/>
        <v>0</v>
      </c>
      <c r="E16" s="82">
        <f t="shared" si="3"/>
        <v>0</v>
      </c>
      <c r="F16" s="82">
        <f t="shared" si="3"/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3">
        <f t="shared" si="1"/>
        <v>0</v>
      </c>
    </row>
    <row r="17" spans="1:13" ht="14.25">
      <c r="A17" s="5" t="s">
        <v>185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>
        <f t="shared" si="1"/>
        <v>0</v>
      </c>
    </row>
    <row r="18" spans="1:13" ht="14.25">
      <c r="A18" s="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>
        <f t="shared" si="1"/>
        <v>0</v>
      </c>
    </row>
    <row r="19" spans="1:13" ht="14.25">
      <c r="A19" s="13" t="s">
        <v>170</v>
      </c>
      <c r="B19" s="82">
        <f aca="true" t="shared" si="4" ref="B19:L19">SUM(B20:B20)</f>
        <v>0</v>
      </c>
      <c r="C19" s="82">
        <f t="shared" si="4"/>
        <v>0</v>
      </c>
      <c r="D19" s="82">
        <f t="shared" si="4"/>
        <v>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3">
        <f t="shared" si="1"/>
        <v>0</v>
      </c>
    </row>
    <row r="20" spans="1:13" ht="14.25">
      <c r="A20" s="5" t="s">
        <v>190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>
        <f t="shared" si="1"/>
        <v>0</v>
      </c>
    </row>
    <row r="21" spans="1:13" ht="14.25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>
        <f t="shared" si="1"/>
        <v>0</v>
      </c>
    </row>
    <row r="22" spans="1:13" ht="14.25">
      <c r="A22" s="13" t="s">
        <v>171</v>
      </c>
      <c r="B22" s="82">
        <f aca="true" t="shared" si="5" ref="B22:L22">SUM(B23:B28)</f>
        <v>0</v>
      </c>
      <c r="C22" s="82">
        <f t="shared" si="5"/>
        <v>0</v>
      </c>
      <c r="D22" s="82">
        <f t="shared" si="5"/>
        <v>0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0</v>
      </c>
      <c r="I22" s="82">
        <f>SUM(I23:I28)</f>
        <v>0</v>
      </c>
      <c r="J22" s="82">
        <f t="shared" si="5"/>
        <v>0</v>
      </c>
      <c r="K22" s="82">
        <f t="shared" si="5"/>
        <v>0</v>
      </c>
      <c r="L22" s="82">
        <f t="shared" si="5"/>
        <v>0</v>
      </c>
      <c r="M22" s="83">
        <f t="shared" si="1"/>
        <v>0</v>
      </c>
    </row>
    <row r="23" spans="1:13" ht="14.25">
      <c r="A23" s="5" t="s">
        <v>178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>
        <f t="shared" si="1"/>
        <v>0</v>
      </c>
    </row>
    <row r="24" spans="1:13" ht="14.25">
      <c r="A24" s="5" t="s">
        <v>179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>
        <f t="shared" si="1"/>
        <v>0</v>
      </c>
    </row>
    <row r="25" spans="1:13" ht="14.25">
      <c r="A25" s="5" t="s">
        <v>180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>
        <f t="shared" si="1"/>
        <v>0</v>
      </c>
    </row>
    <row r="26" spans="1:13" ht="14.25">
      <c r="A26" s="5" t="s">
        <v>181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>
        <f t="shared" si="1"/>
        <v>0</v>
      </c>
    </row>
    <row r="27" spans="1:13" ht="14.25">
      <c r="A27" s="5" t="s">
        <v>182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>
        <f t="shared" si="1"/>
        <v>0</v>
      </c>
    </row>
    <row r="28" spans="1:13" ht="14.25">
      <c r="A28" s="5" t="s">
        <v>183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>
        <f t="shared" si="1"/>
        <v>0</v>
      </c>
    </row>
    <row r="29" spans="1:13" ht="14.25">
      <c r="A29" s="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>
        <f t="shared" si="1"/>
        <v>0</v>
      </c>
    </row>
    <row r="30" spans="1:13" ht="14.25">
      <c r="A30" s="13" t="s">
        <v>184</v>
      </c>
      <c r="B30" s="158">
        <f aca="true" t="shared" si="6" ref="B30:L30">SUM(B31:B32)</f>
        <v>0</v>
      </c>
      <c r="C30" s="158">
        <f t="shared" si="6"/>
        <v>0</v>
      </c>
      <c r="D30" s="158">
        <f t="shared" si="6"/>
        <v>0</v>
      </c>
      <c r="E30" s="158">
        <f t="shared" si="6"/>
        <v>0</v>
      </c>
      <c r="F30" s="158">
        <f t="shared" si="6"/>
        <v>0</v>
      </c>
      <c r="G30" s="158">
        <f t="shared" si="6"/>
        <v>0</v>
      </c>
      <c r="H30" s="158">
        <f t="shared" si="6"/>
        <v>0</v>
      </c>
      <c r="I30" s="158">
        <f>SUM(I31:I32)</f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83">
        <f t="shared" si="1"/>
        <v>0</v>
      </c>
    </row>
    <row r="31" spans="1:13" ht="14.25">
      <c r="A31" s="5" t="s">
        <v>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>
        <f t="shared" si="1"/>
        <v>0</v>
      </c>
    </row>
    <row r="32" spans="1:13" ht="14.25">
      <c r="A32" s="5" t="s">
        <v>149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>
        <f t="shared" si="1"/>
        <v>0</v>
      </c>
    </row>
    <row r="33" spans="1:13" ht="14.25">
      <c r="A33" s="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>
        <f t="shared" si="1"/>
        <v>0</v>
      </c>
    </row>
    <row r="34" spans="1:13" ht="14.25">
      <c r="A34" s="13" t="s">
        <v>186</v>
      </c>
      <c r="B34" s="158">
        <f>B35</f>
        <v>0</v>
      </c>
      <c r="C34" s="158">
        <f>C35</f>
        <v>0</v>
      </c>
      <c r="D34" s="158">
        <f>D35</f>
        <v>0</v>
      </c>
      <c r="E34" s="158">
        <f>E35</f>
        <v>0</v>
      </c>
      <c r="F34" s="158">
        <f aca="true" t="shared" si="7" ref="F34:L34">F35</f>
        <v>0</v>
      </c>
      <c r="G34" s="158">
        <f t="shared" si="7"/>
        <v>0</v>
      </c>
      <c r="H34" s="158">
        <f t="shared" si="7"/>
        <v>0</v>
      </c>
      <c r="I34" s="158">
        <f t="shared" si="7"/>
        <v>0</v>
      </c>
      <c r="J34" s="158">
        <f t="shared" si="7"/>
        <v>0</v>
      </c>
      <c r="K34" s="158">
        <f t="shared" si="7"/>
        <v>0</v>
      </c>
      <c r="L34" s="158">
        <f t="shared" si="7"/>
        <v>0</v>
      </c>
      <c r="M34" s="83">
        <f t="shared" si="1"/>
        <v>0</v>
      </c>
    </row>
    <row r="35" spans="1:13" ht="14.25">
      <c r="A35" s="5" t="s">
        <v>187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>
        <f t="shared" si="1"/>
        <v>0</v>
      </c>
    </row>
    <row r="36" spans="1:13" ht="14.25">
      <c r="A36" s="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>
        <f t="shared" si="1"/>
        <v>0</v>
      </c>
    </row>
    <row r="37" spans="1:13" ht="14.25">
      <c r="A37" s="15" t="s">
        <v>188</v>
      </c>
      <c r="B37" s="88">
        <f aca="true" t="shared" si="8" ref="B37:L37">B5+B8+B16+B19+B22+B30+B34</f>
        <v>324637</v>
      </c>
      <c r="C37" s="88">
        <f t="shared" si="8"/>
        <v>473440</v>
      </c>
      <c r="D37" s="88">
        <f t="shared" si="8"/>
        <v>21907</v>
      </c>
      <c r="E37" s="88">
        <f t="shared" si="8"/>
        <v>2205</v>
      </c>
      <c r="F37" s="88">
        <f t="shared" si="8"/>
        <v>0</v>
      </c>
      <c r="G37" s="88">
        <f t="shared" si="8"/>
        <v>54416</v>
      </c>
      <c r="H37" s="88">
        <f t="shared" si="8"/>
        <v>451</v>
      </c>
      <c r="I37" s="88">
        <f>I5+I8+I16+I19+I22+I30+I34</f>
        <v>37000</v>
      </c>
      <c r="J37" s="88">
        <f t="shared" si="8"/>
        <v>13855</v>
      </c>
      <c r="K37" s="88">
        <f t="shared" si="8"/>
        <v>193</v>
      </c>
      <c r="L37" s="88">
        <f t="shared" si="8"/>
        <v>6292</v>
      </c>
      <c r="M37" s="89">
        <f t="shared" si="1"/>
        <v>934396</v>
      </c>
    </row>
    <row r="38" spans="1:13" ht="14.25">
      <c r="A38" s="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>
        <f t="shared" si="1"/>
        <v>0</v>
      </c>
    </row>
    <row r="39" spans="1:13" ht="26.25">
      <c r="A39" s="15" t="s">
        <v>189</v>
      </c>
      <c r="B39" s="88">
        <f aca="true" t="shared" si="9" ref="B39:L39">B40+B43</f>
        <v>0</v>
      </c>
      <c r="C39" s="88">
        <f t="shared" si="9"/>
        <v>0</v>
      </c>
      <c r="D39" s="88">
        <f t="shared" si="9"/>
        <v>0</v>
      </c>
      <c r="E39" s="88">
        <f t="shared" si="9"/>
        <v>24688</v>
      </c>
      <c r="F39" s="88">
        <f t="shared" si="9"/>
        <v>0</v>
      </c>
      <c r="G39" s="88">
        <f t="shared" si="9"/>
        <v>9457</v>
      </c>
      <c r="H39" s="88">
        <f t="shared" si="9"/>
        <v>0</v>
      </c>
      <c r="I39" s="88">
        <f>I40+I43</f>
        <v>0</v>
      </c>
      <c r="J39" s="88">
        <f t="shared" si="9"/>
        <v>43640</v>
      </c>
      <c r="K39" s="88">
        <f t="shared" si="9"/>
        <v>0</v>
      </c>
      <c r="L39" s="88">
        <f t="shared" si="9"/>
        <v>0</v>
      </c>
      <c r="M39" s="89">
        <f t="shared" si="1"/>
        <v>77785</v>
      </c>
    </row>
    <row r="40" spans="1:16" ht="14.25">
      <c r="A40" s="8" t="s">
        <v>5</v>
      </c>
      <c r="B40" s="90">
        <f>SUM(B41:B42)</f>
        <v>0</v>
      </c>
      <c r="C40" s="90">
        <f>SUM(C41:C42)</f>
        <v>0</v>
      </c>
      <c r="D40" s="90">
        <f>SUM(D41:D42)</f>
        <v>0</v>
      </c>
      <c r="E40" s="90">
        <f>SUM(E41:E42)</f>
        <v>24688</v>
      </c>
      <c r="F40" s="90">
        <f aca="true" t="shared" si="10" ref="F40:L40">SUM(F41:F42)</f>
        <v>0</v>
      </c>
      <c r="G40" s="90">
        <f t="shared" si="10"/>
        <v>9457</v>
      </c>
      <c r="H40" s="86">
        <f t="shared" si="10"/>
        <v>0</v>
      </c>
      <c r="I40" s="86">
        <f>SUM(I41:I42)</f>
        <v>0</v>
      </c>
      <c r="J40" s="86">
        <f>SUM(J41:J42)</f>
        <v>43640</v>
      </c>
      <c r="K40" s="86">
        <f t="shared" si="10"/>
        <v>0</v>
      </c>
      <c r="L40" s="86">
        <f t="shared" si="10"/>
        <v>0</v>
      </c>
      <c r="M40" s="87">
        <f t="shared" si="1"/>
        <v>77785</v>
      </c>
      <c r="P40" s="1"/>
    </row>
    <row r="41" spans="1:16" ht="14.25">
      <c r="A41" s="5" t="s">
        <v>6</v>
      </c>
      <c r="B41" s="141"/>
      <c r="C41" s="141"/>
      <c r="D41" s="141"/>
      <c r="E41" s="141">
        <f>7192+17496</f>
        <v>24688</v>
      </c>
      <c r="F41" s="141"/>
      <c r="G41" s="141">
        <v>9457</v>
      </c>
      <c r="H41" s="141"/>
      <c r="I41" s="141"/>
      <c r="J41" s="141"/>
      <c r="K41" s="141"/>
      <c r="L41" s="162"/>
      <c r="M41" s="85">
        <f t="shared" si="1"/>
        <v>34145</v>
      </c>
      <c r="P41" s="1"/>
    </row>
    <row r="42" spans="1:13" ht="14.25">
      <c r="A42" s="5" t="s">
        <v>7</v>
      </c>
      <c r="B42" s="84"/>
      <c r="C42" s="84"/>
      <c r="D42" s="84"/>
      <c r="E42" s="84"/>
      <c r="F42" s="84"/>
      <c r="G42" s="84"/>
      <c r="H42" s="84"/>
      <c r="I42" s="84"/>
      <c r="J42" s="84">
        <v>43640</v>
      </c>
      <c r="K42" s="84"/>
      <c r="L42" s="160"/>
      <c r="M42" s="85">
        <f t="shared" si="1"/>
        <v>43640</v>
      </c>
    </row>
    <row r="43" spans="1:13" ht="14.25">
      <c r="A43" s="8" t="s">
        <v>8</v>
      </c>
      <c r="B43" s="86">
        <f>SUM(B44:B45)</f>
        <v>0</v>
      </c>
      <c r="C43" s="86">
        <f>SUM(C44:C45)</f>
        <v>0</v>
      </c>
      <c r="D43" s="86">
        <f>SUM(D44:D45)</f>
        <v>0</v>
      </c>
      <c r="E43" s="86">
        <f>SUM(E44:E45)</f>
        <v>0</v>
      </c>
      <c r="F43" s="86">
        <f aca="true" t="shared" si="11" ref="F43:L43">SUM(F44:F45)</f>
        <v>0</v>
      </c>
      <c r="G43" s="86">
        <f t="shared" si="11"/>
        <v>0</v>
      </c>
      <c r="H43" s="86">
        <f t="shared" si="11"/>
        <v>0</v>
      </c>
      <c r="I43" s="86">
        <f>SUM(I44:I45)</f>
        <v>0</v>
      </c>
      <c r="J43" s="86">
        <f>SUM(J44:J45)</f>
        <v>0</v>
      </c>
      <c r="K43" s="86">
        <f t="shared" si="11"/>
        <v>0</v>
      </c>
      <c r="L43" s="86">
        <f t="shared" si="11"/>
        <v>0</v>
      </c>
      <c r="M43" s="87">
        <f t="shared" si="1"/>
        <v>0</v>
      </c>
    </row>
    <row r="44" spans="1:13" ht="14.25">
      <c r="A44" s="5" t="s">
        <v>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160"/>
      <c r="M44" s="85">
        <f t="shared" si="1"/>
        <v>0</v>
      </c>
    </row>
    <row r="45" spans="1:13" ht="14.25">
      <c r="A45" s="5" t="s">
        <v>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160"/>
      <c r="M45" s="85">
        <f t="shared" si="1"/>
        <v>0</v>
      </c>
    </row>
    <row r="46" spans="1:13" ht="14.25">
      <c r="A46" s="198" t="s">
        <v>228</v>
      </c>
      <c r="B46" s="88">
        <f>B47+B48</f>
        <v>0</v>
      </c>
      <c r="C46" s="88">
        <f aca="true" t="shared" si="12" ref="C46:L46">C47+C48</f>
        <v>0</v>
      </c>
      <c r="D46" s="88">
        <f t="shared" si="12"/>
        <v>0</v>
      </c>
      <c r="E46" s="88">
        <f t="shared" si="12"/>
        <v>0</v>
      </c>
      <c r="F46" s="88">
        <f t="shared" si="12"/>
        <v>0</v>
      </c>
      <c r="G46" s="88">
        <f t="shared" si="12"/>
        <v>0</v>
      </c>
      <c r="H46" s="88">
        <f t="shared" si="12"/>
        <v>0</v>
      </c>
      <c r="I46" s="88">
        <f>I47+I48</f>
        <v>0</v>
      </c>
      <c r="J46" s="88">
        <f t="shared" si="12"/>
        <v>0</v>
      </c>
      <c r="K46" s="88">
        <f t="shared" si="12"/>
        <v>0</v>
      </c>
      <c r="L46" s="88">
        <f t="shared" si="12"/>
        <v>0</v>
      </c>
      <c r="M46" s="89">
        <f t="shared" si="1"/>
        <v>0</v>
      </c>
    </row>
    <row r="47" spans="1:13" ht="14.25">
      <c r="A47" s="8" t="s">
        <v>229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160"/>
      <c r="M47" s="85">
        <f t="shared" si="1"/>
        <v>0</v>
      </c>
    </row>
    <row r="48" spans="1:13" ht="14.25">
      <c r="A48" s="8" t="s">
        <v>230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60"/>
      <c r="M48" s="85">
        <f t="shared" si="1"/>
        <v>0</v>
      </c>
    </row>
    <row r="49" spans="1:13" ht="14.25">
      <c r="A49" s="53" t="s">
        <v>11</v>
      </c>
      <c r="B49" s="91">
        <f>B37+B39+B46</f>
        <v>324637</v>
      </c>
      <c r="C49" s="91">
        <f aca="true" t="shared" si="13" ref="C49:L49">C37+C39+C46</f>
        <v>473440</v>
      </c>
      <c r="D49" s="91">
        <f t="shared" si="13"/>
        <v>21907</v>
      </c>
      <c r="E49" s="91">
        <f t="shared" si="13"/>
        <v>26893</v>
      </c>
      <c r="F49" s="91">
        <f t="shared" si="13"/>
        <v>0</v>
      </c>
      <c r="G49" s="91">
        <f t="shared" si="13"/>
        <v>63873</v>
      </c>
      <c r="H49" s="91">
        <f t="shared" si="13"/>
        <v>451</v>
      </c>
      <c r="I49" s="91">
        <f>I37+I39+I46</f>
        <v>37000</v>
      </c>
      <c r="J49" s="91">
        <f t="shared" si="13"/>
        <v>57495</v>
      </c>
      <c r="K49" s="91">
        <f t="shared" si="13"/>
        <v>193</v>
      </c>
      <c r="L49" s="91">
        <f t="shared" si="13"/>
        <v>6292</v>
      </c>
      <c r="M49" s="92">
        <f>M37+M39+M46</f>
        <v>1012181</v>
      </c>
    </row>
    <row r="50" spans="1:13" ht="14.25">
      <c r="A50" s="73" t="s">
        <v>31</v>
      </c>
      <c r="B50" s="82">
        <f>SUM(B51:B56)</f>
        <v>319828</v>
      </c>
      <c r="C50" s="82">
        <f aca="true" t="shared" si="14" ref="C50:L50">SUM(C51:C56)</f>
        <v>468735</v>
      </c>
      <c r="D50" s="82">
        <f>SUM(D51:D56)</f>
        <v>18289</v>
      </c>
      <c r="E50" s="82">
        <f t="shared" si="14"/>
        <v>7601</v>
      </c>
      <c r="F50" s="82">
        <f t="shared" si="14"/>
        <v>0</v>
      </c>
      <c r="G50" s="82">
        <f t="shared" si="14"/>
        <v>63873</v>
      </c>
      <c r="H50" s="82">
        <f t="shared" si="14"/>
        <v>0</v>
      </c>
      <c r="I50" s="82">
        <f>SUM(I51:I56)</f>
        <v>37000</v>
      </c>
      <c r="J50" s="82">
        <f t="shared" si="14"/>
        <v>2945</v>
      </c>
      <c r="K50" s="82">
        <f t="shared" si="14"/>
        <v>160</v>
      </c>
      <c r="L50" s="82">
        <f t="shared" si="14"/>
        <v>5571</v>
      </c>
      <c r="M50" s="83">
        <f aca="true" t="shared" si="15" ref="M50:M64">SUM(B50:L50)</f>
        <v>924002</v>
      </c>
    </row>
    <row r="51" spans="1:13" ht="14.25">
      <c r="A51" s="42" t="s">
        <v>17</v>
      </c>
      <c r="B51" s="141"/>
      <c r="C51" s="141"/>
      <c r="D51" s="141"/>
      <c r="E51" s="141"/>
      <c r="F51" s="141"/>
      <c r="G51" s="141">
        <v>45752</v>
      </c>
      <c r="H51" s="141"/>
      <c r="I51" s="84"/>
      <c r="J51" s="84"/>
      <c r="K51" s="84"/>
      <c r="L51" s="160"/>
      <c r="M51" s="85">
        <f t="shared" si="15"/>
        <v>45752</v>
      </c>
    </row>
    <row r="52" spans="1:13" ht="14.25">
      <c r="A52" s="42" t="s">
        <v>18</v>
      </c>
      <c r="B52" s="141"/>
      <c r="C52" s="141"/>
      <c r="D52" s="141"/>
      <c r="E52" s="141"/>
      <c r="F52" s="141"/>
      <c r="G52" s="141">
        <v>4132</v>
      </c>
      <c r="H52" s="141"/>
      <c r="I52" s="84"/>
      <c r="J52" s="84"/>
      <c r="K52" s="84"/>
      <c r="L52" s="160"/>
      <c r="M52" s="85">
        <f t="shared" si="15"/>
        <v>4132</v>
      </c>
    </row>
    <row r="53" spans="1:16" ht="14.25">
      <c r="A53" s="42" t="s">
        <v>19</v>
      </c>
      <c r="B53" s="141"/>
      <c r="C53" s="141"/>
      <c r="D53" s="141">
        <v>18289</v>
      </c>
      <c r="E53" s="141">
        <f>4985+1904</f>
        <v>6889</v>
      </c>
      <c r="F53" s="141"/>
      <c r="G53" s="141">
        <v>13989</v>
      </c>
      <c r="H53" s="141"/>
      <c r="I53" s="84">
        <v>37000</v>
      </c>
      <c r="J53" s="84">
        <v>2945</v>
      </c>
      <c r="K53" s="84">
        <v>160</v>
      </c>
      <c r="L53" s="160"/>
      <c r="M53" s="85">
        <f>SUM(B53:L53)</f>
        <v>79272</v>
      </c>
      <c r="P53" s="1"/>
    </row>
    <row r="54" spans="1:15" ht="14.25">
      <c r="A54" s="65" t="s">
        <v>145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62">
        <v>5571</v>
      </c>
      <c r="M54" s="142">
        <f t="shared" si="15"/>
        <v>5571</v>
      </c>
      <c r="O54" s="1"/>
    </row>
    <row r="55" spans="1:13" ht="14.25">
      <c r="A55" s="42" t="s">
        <v>146</v>
      </c>
      <c r="B55" s="141"/>
      <c r="C55" s="141"/>
      <c r="D55" s="141"/>
      <c r="E55" s="141">
        <f>400+312</f>
        <v>712</v>
      </c>
      <c r="F55" s="141"/>
      <c r="G55" s="141"/>
      <c r="H55" s="141"/>
      <c r="I55" s="84"/>
      <c r="J55" s="84"/>
      <c r="K55" s="84"/>
      <c r="L55" s="160"/>
      <c r="M55" s="85">
        <f t="shared" si="15"/>
        <v>712</v>
      </c>
    </row>
    <row r="56" spans="1:15" ht="14.25">
      <c r="A56" s="42" t="s">
        <v>227</v>
      </c>
      <c r="B56" s="141">
        <v>319828</v>
      </c>
      <c r="C56" s="141">
        <v>468735</v>
      </c>
      <c r="D56" s="141"/>
      <c r="E56" s="141"/>
      <c r="F56" s="141"/>
      <c r="G56" s="141"/>
      <c r="H56" s="141"/>
      <c r="I56" s="84"/>
      <c r="J56" s="84"/>
      <c r="K56" s="84"/>
      <c r="L56" s="160"/>
      <c r="M56" s="85">
        <f t="shared" si="15"/>
        <v>788563</v>
      </c>
      <c r="O56" s="1"/>
    </row>
    <row r="57" spans="1:13" ht="14.25">
      <c r="A57" s="73" t="s">
        <v>36</v>
      </c>
      <c r="B57" s="82">
        <f aca="true" t="shared" si="16" ref="B57:L57">SUM(B58:B61)</f>
        <v>0</v>
      </c>
      <c r="C57" s="82">
        <f>SUM(C58:C61)</f>
        <v>0</v>
      </c>
      <c r="D57" s="82">
        <f>SUM(D58:D61)</f>
        <v>0</v>
      </c>
      <c r="E57" s="82">
        <f>SUM(E58:E61)</f>
        <v>0</v>
      </c>
      <c r="F57" s="82">
        <f t="shared" si="16"/>
        <v>0</v>
      </c>
      <c r="G57" s="82">
        <f t="shared" si="16"/>
        <v>0</v>
      </c>
      <c r="H57" s="82">
        <f t="shared" si="16"/>
        <v>0</v>
      </c>
      <c r="I57" s="82">
        <f>SUM(I58:I61)</f>
        <v>0</v>
      </c>
      <c r="J57" s="82">
        <f t="shared" si="16"/>
        <v>0</v>
      </c>
      <c r="K57" s="82">
        <f t="shared" si="16"/>
        <v>0</v>
      </c>
      <c r="L57" s="82">
        <f t="shared" si="16"/>
        <v>0</v>
      </c>
      <c r="M57" s="83">
        <f t="shared" si="15"/>
        <v>0</v>
      </c>
    </row>
    <row r="58" spans="1:13" ht="14.25">
      <c r="A58" s="19" t="s">
        <v>138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60"/>
      <c r="M58" s="85">
        <f t="shared" si="15"/>
        <v>0</v>
      </c>
    </row>
    <row r="59" spans="1:13" ht="14.25">
      <c r="A59" s="19" t="s">
        <v>141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160"/>
      <c r="M59" s="85">
        <f t="shared" si="15"/>
        <v>0</v>
      </c>
    </row>
    <row r="60" spans="1:13" ht="14.25">
      <c r="A60" s="21" t="s">
        <v>153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160"/>
      <c r="M60" s="85">
        <f t="shared" si="15"/>
        <v>0</v>
      </c>
    </row>
    <row r="61" spans="1:13" ht="14.25">
      <c r="A61" s="21" t="s">
        <v>154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161"/>
      <c r="M61" s="87">
        <f t="shared" si="15"/>
        <v>0</v>
      </c>
    </row>
    <row r="62" spans="1:13" ht="14.25">
      <c r="A62" s="22" t="s">
        <v>143</v>
      </c>
      <c r="B62" s="82">
        <v>4809</v>
      </c>
      <c r="C62" s="82">
        <v>4705</v>
      </c>
      <c r="D62" s="82">
        <v>3618</v>
      </c>
      <c r="E62" s="82">
        <v>1796</v>
      </c>
      <c r="F62" s="82"/>
      <c r="G62" s="82"/>
      <c r="H62" s="82">
        <v>451</v>
      </c>
      <c r="I62" s="82"/>
      <c r="J62" s="82"/>
      <c r="K62" s="82">
        <v>33</v>
      </c>
      <c r="L62" s="159">
        <v>721</v>
      </c>
      <c r="M62" s="83">
        <f t="shared" si="15"/>
        <v>16133</v>
      </c>
    </row>
    <row r="63" spans="1:13" ht="14.25">
      <c r="A63" s="22" t="s">
        <v>144</v>
      </c>
      <c r="B63" s="82"/>
      <c r="C63" s="82"/>
      <c r="D63" s="82"/>
      <c r="E63" s="82">
        <v>17496</v>
      </c>
      <c r="F63" s="82"/>
      <c r="G63" s="82"/>
      <c r="H63" s="82"/>
      <c r="I63" s="82"/>
      <c r="J63" s="82">
        <v>54550</v>
      </c>
      <c r="K63" s="82"/>
      <c r="L63" s="159"/>
      <c r="M63" s="83">
        <f t="shared" si="15"/>
        <v>72046</v>
      </c>
    </row>
    <row r="64" spans="1:13" ht="14.25">
      <c r="A64" s="200" t="s">
        <v>258</v>
      </c>
      <c r="B64" s="82">
        <f>B65</f>
        <v>0</v>
      </c>
      <c r="C64" s="82">
        <f aca="true" t="shared" si="17" ref="C64:L64">C65</f>
        <v>0</v>
      </c>
      <c r="D64" s="82">
        <f t="shared" si="17"/>
        <v>0</v>
      </c>
      <c r="E64" s="82">
        <f t="shared" si="17"/>
        <v>0</v>
      </c>
      <c r="F64" s="82">
        <f t="shared" si="17"/>
        <v>0</v>
      </c>
      <c r="G64" s="82">
        <f t="shared" si="17"/>
        <v>0</v>
      </c>
      <c r="H64" s="82">
        <f t="shared" si="17"/>
        <v>0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82">
        <f t="shared" si="17"/>
        <v>0</v>
      </c>
      <c r="M64" s="83">
        <f t="shared" si="15"/>
        <v>0</v>
      </c>
    </row>
    <row r="65" spans="1:13" s="170" customFormat="1" ht="25.5">
      <c r="A65" s="207" t="s">
        <v>259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2"/>
      <c r="M65" s="142"/>
    </row>
    <row r="66" spans="1:13" ht="14.25">
      <c r="A66" s="93" t="s">
        <v>118</v>
      </c>
      <c r="B66" s="91">
        <f aca="true" t="shared" si="18" ref="B66:H66">B63+B62+B57+B50+B64</f>
        <v>324637</v>
      </c>
      <c r="C66" s="91">
        <f t="shared" si="18"/>
        <v>473440</v>
      </c>
      <c r="D66" s="91">
        <f t="shared" si="18"/>
        <v>21907</v>
      </c>
      <c r="E66" s="91">
        <f t="shared" si="18"/>
        <v>26893</v>
      </c>
      <c r="F66" s="91">
        <f t="shared" si="18"/>
        <v>0</v>
      </c>
      <c r="G66" s="91">
        <f t="shared" si="18"/>
        <v>63873</v>
      </c>
      <c r="H66" s="91">
        <f t="shared" si="18"/>
        <v>451</v>
      </c>
      <c r="I66" s="91">
        <f>I63+I62+I57+I50+I64</f>
        <v>37000</v>
      </c>
      <c r="J66" s="91">
        <f>J63+J62+J57+J50+J64</f>
        <v>57495</v>
      </c>
      <c r="K66" s="91">
        <f>K63+K62+K57+K50+K64</f>
        <v>193</v>
      </c>
      <c r="L66" s="91">
        <f>L63+L62+L57+L50+L64</f>
        <v>6292</v>
      </c>
      <c r="M66" s="92">
        <f>SUM(B66:L66)</f>
        <v>1012181</v>
      </c>
    </row>
    <row r="67" spans="1:13" ht="14.25">
      <c r="A67" s="81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60"/>
      <c r="M67" s="85">
        <f>SUM(B67:L67)</f>
        <v>0</v>
      </c>
    </row>
    <row r="68" spans="1:13" ht="15" thickBot="1">
      <c r="A68" s="94" t="s">
        <v>119</v>
      </c>
      <c r="B68" s="95">
        <f aca="true" t="shared" si="19" ref="B68:L68">B49-B66</f>
        <v>0</v>
      </c>
      <c r="C68" s="95">
        <f t="shared" si="19"/>
        <v>0</v>
      </c>
      <c r="D68" s="95">
        <f t="shared" si="19"/>
        <v>0</v>
      </c>
      <c r="E68" s="95">
        <f t="shared" si="19"/>
        <v>0</v>
      </c>
      <c r="F68" s="95">
        <f t="shared" si="19"/>
        <v>0</v>
      </c>
      <c r="G68" s="95">
        <f t="shared" si="19"/>
        <v>0</v>
      </c>
      <c r="H68" s="95">
        <f t="shared" si="19"/>
        <v>0</v>
      </c>
      <c r="I68" s="95">
        <f>I49-I66</f>
        <v>0</v>
      </c>
      <c r="J68" s="95">
        <f t="shared" si="19"/>
        <v>0</v>
      </c>
      <c r="K68" s="95">
        <f t="shared" si="19"/>
        <v>0</v>
      </c>
      <c r="L68" s="95">
        <f t="shared" si="19"/>
        <v>0</v>
      </c>
      <c r="M68" s="96">
        <f>SUM(B68:L68)</f>
        <v>0</v>
      </c>
    </row>
    <row r="70" ht="14.25">
      <c r="J70" s="1"/>
    </row>
  </sheetData>
  <sheetProtection/>
  <mergeCells count="14">
    <mergeCell ref="H3:H4"/>
    <mergeCell ref="I3:I4"/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  <mergeCell ref="J3:J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&amp;L&amp;G&amp;C.../2020 (II.19.) számú határozat
a Marcali Kistérségi Többcélú Társulás
2020. évi költségvetéséről
</oddHeader>
    <oddFooter>&amp;C&amp;P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2018-02-06T10:23:12Z</cp:lastPrinted>
  <dcterms:created xsi:type="dcterms:W3CDTF">2010-02-04T18:23:25Z</dcterms:created>
  <dcterms:modified xsi:type="dcterms:W3CDTF">2020-02-15T14:17:57Z</dcterms:modified>
  <cp:category/>
  <cp:version/>
  <cp:contentType/>
  <cp:contentStatus/>
</cp:coreProperties>
</file>