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4" activeTab="6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" sheetId="9" r:id="rId9"/>
    <sheet name="9.1.sz.mell működés mérleg" sheetId="10" r:id="rId10"/>
    <sheet name="9.2.sz.mell felhalm mérleg" sheetId="11" r:id="rId11"/>
    <sheet name="9.3. összevont kv-i mérleg" sheetId="12" r:id="rId12"/>
    <sheet name="11.sz. melléklet ált. és céltar" sheetId="13" r:id="rId13"/>
    <sheet name="12.sz.melléklet többéves ki (2)" sheetId="14" r:id="rId14"/>
    <sheet name="13. sz.melléklet ütemterv" sheetId="15" r:id="rId15"/>
    <sheet name="1.tájékoztató kimutatás" sheetId="16" r:id="rId16"/>
    <sheet name="2. Tájékoztató kimutatás" sheetId="17" r:id="rId17"/>
    <sheet name="Munka1" sheetId="18" r:id="rId18"/>
  </sheets>
  <externalReferences>
    <externalReference r:id="rId21"/>
  </externalReferences>
  <definedNames>
    <definedName name="_xlnm.Print_Area" localSheetId="2">'3.Intézményi bevételek'!$A$1:$K$85</definedName>
    <definedName name="_xlnm.Print_Area" localSheetId="3">'4. Intézményi kiadások'!$A$1:$L$146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sharedStrings.xml><?xml version="1.0" encoding="utf-8"?>
<sst xmlns="http://schemas.openxmlformats.org/spreadsheetml/2006/main" count="1211" uniqueCount="579">
  <si>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</si>
  <si>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</si>
  <si>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</si>
  <si>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</si>
  <si>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</si>
  <si>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</si>
  <si>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</si>
  <si>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</si>
  <si>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</si>
  <si>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</si>
  <si>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</si>
  <si>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</si>
  <si>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</si>
  <si>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</si>
  <si>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</si>
  <si>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</si>
  <si>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</si>
  <si>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</si>
  <si>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</si>
  <si>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</si>
  <si>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</si>
  <si>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</si>
  <si>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</si>
  <si>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</si>
  <si>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II.1.3.Normatív kötött felhasználású támogatások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</si>
  <si>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</si>
  <si>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</si>
  <si>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</si>
  <si>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</si>
  <si>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</si>
  <si>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</si>
  <si>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</si>
  <si>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</si>
  <si>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</si>
  <si>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</si>
  <si>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</si>
  <si>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4.2.Támogatásértékű felhalmozási bevételek / Intézmény</t>
  </si>
  <si>
    <t>4.2.1.OEP-től átvett pénzeszkoz</t>
  </si>
  <si>
    <t>4.2.2. Egyéb pénzeszköz átvétel</t>
  </si>
  <si>
    <t>V.</t>
  </si>
  <si>
    <t>Véglegesen átvett pénzeszközök</t>
  </si>
  <si>
    <t>V.1.Működési célú pénzeszköz átvtétel államháztartáson kívülről /Intézmény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</si>
  <si>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</si>
  <si>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</si>
  <si>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</si>
  <si>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</si>
  <si>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</si>
  <si>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</si>
  <si>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</si>
  <si>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</si>
  <si>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</si>
  <si>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</si>
  <si>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</si>
  <si>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</si>
  <si>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</si>
  <si>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</si>
  <si>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</si>
  <si>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</si>
  <si>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</si>
  <si>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</si>
  <si>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</si>
  <si>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</si>
  <si>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</si>
  <si>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</si>
  <si>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</si>
  <si>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</si>
  <si>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</si>
  <si>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</si>
  <si>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</si>
  <si>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</si>
  <si>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</si>
  <si>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</si>
  <si>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</si>
  <si>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</si>
  <si>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</si>
  <si>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</si>
  <si>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</si>
  <si>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</si>
  <si>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</si>
  <si>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</si>
  <si>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</si>
  <si>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</si>
  <si>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</si>
  <si>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</si>
  <si>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</si>
  <si>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</si>
  <si>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</si>
  <si>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</si>
  <si>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</si>
  <si>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</si>
  <si>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</si>
  <si>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</si>
  <si>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</si>
  <si>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</si>
  <si>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</si>
  <si>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</si>
  <si>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</si>
  <si>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</si>
  <si>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</si>
  <si>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</si>
  <si>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</si>
  <si>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</si>
  <si>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</si>
  <si>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</si>
  <si>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</si>
  <si>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</si>
  <si>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</si>
  <si>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</si>
  <si>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4.</t>
  </si>
  <si>
    <t>5.</t>
  </si>
  <si>
    <t>6.</t>
  </si>
  <si>
    <t>GAMESZ</t>
  </si>
  <si>
    <t>7.</t>
  </si>
  <si>
    <t>-Kulturális Közp.</t>
  </si>
  <si>
    <t>-Városi Könyvtár</t>
  </si>
  <si>
    <t>- Múzeum</t>
  </si>
  <si>
    <t>8.</t>
  </si>
  <si>
    <t>9.</t>
  </si>
  <si>
    <t>Fürdő és Szabadidő Központ</t>
  </si>
  <si>
    <t>10.</t>
  </si>
  <si>
    <t>11.</t>
  </si>
  <si>
    <t>TISZK</t>
  </si>
  <si>
    <t>Összesen:</t>
  </si>
  <si>
    <t>12.</t>
  </si>
  <si>
    <t>Kórház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</si>
  <si>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</si>
  <si>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</si>
  <si>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</si>
  <si>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</si>
  <si>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</si>
  <si>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</si>
  <si>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</si>
  <si>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</si>
  <si>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</si>
  <si>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</si>
  <si>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</si>
  <si>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</si>
  <si>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</si>
  <si>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</si>
  <si>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</si>
  <si>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</si>
  <si>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</si>
  <si>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</si>
  <si>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</si>
  <si>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</si>
  <si>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</si>
  <si>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</si>
  <si>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</si>
  <si>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</si>
  <si>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</si>
  <si>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</si>
  <si>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</si>
  <si>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</si>
  <si>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</si>
  <si>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</si>
  <si>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</si>
  <si>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</si>
  <si>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</si>
  <si>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</si>
  <si>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</si>
  <si>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</si>
  <si>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</si>
  <si>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</si>
  <si>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</si>
  <si>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</si>
  <si>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</si>
  <si>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</si>
  <si>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</si>
  <si>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</si>
  <si>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</si>
  <si>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</si>
  <si>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</si>
  <si>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</si>
  <si>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</si>
  <si>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</si>
  <si>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</si>
  <si>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</si>
  <si>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</si>
  <si>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</si>
  <si>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</si>
  <si>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</si>
  <si>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</si>
  <si>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</si>
  <si>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</si>
  <si>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</si>
  <si>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</si>
  <si>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</si>
  <si>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</si>
  <si>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</si>
  <si>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</si>
  <si>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</si>
  <si>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</si>
  <si>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</si>
  <si>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</si>
  <si>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</si>
  <si>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</si>
  <si>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</si>
  <si>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</si>
  <si>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</si>
  <si>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</si>
  <si>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</si>
  <si>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</si>
  <si>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Közművelődési pályázatokra</t>
  </si>
  <si>
    <t>Sport támogatás</t>
  </si>
  <si>
    <t xml:space="preserve">                MVFC Labdarúgás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</si>
  <si>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</si>
  <si>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</si>
  <si>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</si>
  <si>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</si>
  <si>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</si>
  <si>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</si>
  <si>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</si>
  <si>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</si>
  <si>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</si>
  <si>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</si>
  <si>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</si>
  <si>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</si>
  <si>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</si>
  <si>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</si>
  <si>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</si>
  <si>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</si>
  <si>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</si>
  <si>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</si>
  <si>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</si>
  <si>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</si>
  <si>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</si>
  <si>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</si>
  <si>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</si>
  <si>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</si>
  <si>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</si>
  <si>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</si>
  <si>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</si>
  <si>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</si>
  <si>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</si>
  <si>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</si>
  <si>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</si>
  <si>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</si>
  <si>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</si>
  <si>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</si>
  <si>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</si>
  <si>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</si>
  <si>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</si>
  <si>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</si>
  <si>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</si>
  <si>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</si>
  <si>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</si>
  <si>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</si>
  <si>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</si>
  <si>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</si>
  <si>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</si>
  <si>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</si>
  <si>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</si>
  <si>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</si>
  <si>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</si>
  <si>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</si>
  <si>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</si>
  <si>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</si>
  <si>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</si>
  <si>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</si>
  <si>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</si>
  <si>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</si>
  <si>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</si>
  <si>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</si>
  <si>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</si>
  <si>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</si>
  <si>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</si>
  <si>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</si>
  <si>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</si>
  <si>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</si>
  <si>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</si>
  <si>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</si>
  <si>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</si>
  <si>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Urnafal építés központi temetőben</t>
  </si>
  <si>
    <t>Mikszáth utcai Általános Iskola udvarán műfüves focipálya építése</t>
  </si>
  <si>
    <t>13.</t>
  </si>
  <si>
    <t>14.</t>
  </si>
  <si>
    <t xml:space="preserve">V. </t>
  </si>
  <si>
    <t>FELÚJÍTÁS</t>
  </si>
  <si>
    <t>Berzsenyi utca felújítása a Kazinczy utcától a Széchenyi utcáig</t>
  </si>
  <si>
    <t>Belterületi fásítás</t>
  </si>
  <si>
    <t>Katona J. utcai óvoda épület felújítása</t>
  </si>
  <si>
    <t>I.2.1.4.Iparűzési adó / állandó tevékenység</t>
  </si>
  <si>
    <t>I.2.1.4.Iparűzési adó / ideiglenes tevékenység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</si>
  <si>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</si>
  <si>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</si>
  <si>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</si>
  <si>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</si>
  <si>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</si>
  <si>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</si>
  <si>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</si>
  <si>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</si>
  <si>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</si>
  <si>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</si>
  <si>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</si>
  <si>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</si>
  <si>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Polgármesteri Hivatal szállítói kötelezettség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</si>
  <si>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</si>
  <si>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</si>
  <si>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</si>
  <si>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</si>
  <si>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</si>
  <si>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</si>
  <si>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</si>
  <si>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</si>
  <si>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</si>
  <si>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</si>
  <si>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</si>
  <si>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</si>
  <si>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</si>
  <si>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</si>
  <si>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</si>
  <si>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</si>
  <si>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</si>
  <si>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</si>
  <si>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</si>
  <si>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</si>
  <si>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</si>
  <si>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</si>
  <si>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</si>
  <si>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</si>
  <si>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</si>
  <si>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</si>
  <si>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</si>
  <si>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</si>
  <si>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</si>
  <si>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</si>
  <si>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</si>
  <si>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</si>
  <si>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</si>
  <si>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</si>
  <si>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</si>
  <si>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</si>
  <si>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</si>
  <si>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</si>
  <si>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</si>
  <si>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</si>
  <si>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</si>
  <si>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</si>
  <si>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</si>
  <si>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Teljes m.időben</t>
  </si>
  <si>
    <t>Részmunkaidőben</t>
  </si>
  <si>
    <t>sz.</t>
  </si>
  <si>
    <t>létszámke-ret ered.ei</t>
  </si>
  <si>
    <t>létszámke-ret mód.ei</t>
  </si>
  <si>
    <t>Berzsenyi Dániel Gimnázium</t>
  </si>
  <si>
    <t>Noszlopy G. Ált. iskola</t>
  </si>
  <si>
    <t>- Nemesvidi tagiskola</t>
  </si>
  <si>
    <t>Óvodai Központ</t>
  </si>
  <si>
    <t>Nemesvidi tagóvoda</t>
  </si>
  <si>
    <t>Művelődési Központ</t>
  </si>
  <si>
    <t>-  TV</t>
  </si>
  <si>
    <t>Gyógyfürdő és Szabadidőközpont</t>
  </si>
  <si>
    <t>Városi Kórház</t>
  </si>
  <si>
    <t>Marcali,Barcs,Kadarkút,    Nagyatád Szakképzés-szervezés Társulás</t>
  </si>
  <si>
    <t xml:space="preserve">      Összesen: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</si>
  <si>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</si>
  <si>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</si>
  <si>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</si>
  <si>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</si>
  <si>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</si>
  <si>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</si>
  <si>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</si>
  <si>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</si>
  <si>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</si>
  <si>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</si>
  <si>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</si>
  <si>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</si>
  <si>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</si>
  <si>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</si>
  <si>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</si>
  <si>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</si>
  <si>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</si>
  <si>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</si>
  <si>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</si>
  <si>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</si>
  <si>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</si>
  <si>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</si>
  <si>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</si>
  <si>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</si>
  <si>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</si>
  <si>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</si>
  <si>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</si>
  <si>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</si>
  <si>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</si>
  <si>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</si>
  <si>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</si>
  <si>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</si>
  <si>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</si>
  <si>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</si>
  <si>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</si>
  <si>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</si>
  <si>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</si>
  <si>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</si>
  <si>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Móra Ferenc utcaában a kórházhoz parkolók, csapadékvíz elvezetés tervezése és engedélyeztetése</t>
  </si>
  <si>
    <t>Polgármesteri Hivatal eszköz beszerzés</t>
  </si>
  <si>
    <t>Helyi Építési Szabályzat módosítása a Balaton TV-el összhangban (törvényi kötelezettség)</t>
  </si>
  <si>
    <t>Móra F. utca útfelújítása, parkolók kialakítása és csapadékvíz elvezetés kiépítése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</si>
  <si>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</si>
  <si>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</si>
  <si>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</si>
  <si>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</si>
  <si>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</si>
  <si>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</si>
  <si>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</si>
  <si>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</si>
  <si>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Egyéb kötelezettségek</t>
  </si>
  <si>
    <t>DRV ivóvízhálózat, szennyvízhálózat felújítása</t>
  </si>
  <si>
    <t>Továbbszámlázott szolgáltatás</t>
  </si>
  <si>
    <t>Kölcsön</t>
  </si>
  <si>
    <t>24.</t>
  </si>
  <si>
    <t>25.</t>
  </si>
  <si>
    <t>Választókerületi alap fejlesztésre</t>
  </si>
  <si>
    <t>I.2.1.5. Telekadó</t>
  </si>
  <si>
    <t>Rendőrség működését elősegítő támogató alap</t>
  </si>
  <si>
    <t>2012. évi előrányzat</t>
  </si>
  <si>
    <t xml:space="preserve">2012.évi előirányzat </t>
  </si>
  <si>
    <t>2012. évi előirányzat</t>
  </si>
  <si>
    <t>Elkerülő út tervezési költsége</t>
  </si>
  <si>
    <t>Marcali Városi Helytörténeti Múzem épületének átalakítása, emelet ráépítés, és Galéria kialakítása</t>
  </si>
  <si>
    <t>BM EU önerő alap</t>
  </si>
  <si>
    <t>Bize - Marcali - Kéthely - balatonújlak leágazó közötti kerékpárút építése</t>
  </si>
  <si>
    <t>Kórház orvosi gép- műszer beszerzés</t>
  </si>
  <si>
    <t>Tűzoltó laktanya építéshez kötődő külső közművek kiépítése</t>
  </si>
  <si>
    <t>HUHR 2</t>
  </si>
  <si>
    <t>HUHR 3</t>
  </si>
  <si>
    <t>Hivatal informatikai fejlesztés</t>
  </si>
  <si>
    <t>Fogorvosi rendelők felújítása</t>
  </si>
  <si>
    <t xml:space="preserve">6. </t>
  </si>
  <si>
    <t>Megvalósult pályázat kiadási / 2012-ben kiadásként realizálódik /</t>
  </si>
  <si>
    <t>Választókerületi alap fejlesztésre / áthúzódó tételek/</t>
  </si>
  <si>
    <t>Képviselők 2011. évről áthúzódó tiszteletdíja</t>
  </si>
  <si>
    <t>Polgármesteri Hivatal épület villámhárító berendezés</t>
  </si>
  <si>
    <t>Marcali Város Önkormányzata</t>
  </si>
  <si>
    <t>Marcali Város Önkormányzatának Hivatala</t>
  </si>
  <si>
    <t>Pénzügyi befektetések kiadásai (Részesedés vásárlás)</t>
  </si>
  <si>
    <t>Kiadások összesen:  /1+2+3/</t>
  </si>
  <si>
    <t>Marcali Város Önkormányzata 2012.évi  bevételi előirányzatai</t>
  </si>
  <si>
    <t>Marcali Város Önkormányzatának Hivatala 2012.évi bevételi előirányzatai</t>
  </si>
  <si>
    <t>Marcali Város Önkormányzata 2012.évi kiadási előirányzatai</t>
  </si>
  <si>
    <t>Marcali Város Önkormányzata Hivatalának 2012.évi kiadási előirányzatai</t>
  </si>
  <si>
    <t>Marcali Város Önkormányzata  2012. évi beruházási kiadásai</t>
  </si>
  <si>
    <t>Marcali Város Önkormányzata többéves kihatással járó döntésekből származó kötelezettségei</t>
  </si>
  <si>
    <t>Intézmények összesen</t>
  </si>
  <si>
    <t>Mindösszesen</t>
  </si>
  <si>
    <t>Széchenyi Zs. Szakk. Szakisk.</t>
  </si>
  <si>
    <t>Római Katolikus Egyház támogatása / Horvátkuti templom felújítása /</t>
  </si>
  <si>
    <t>Városrészi önkormányzatok  támogatása</t>
  </si>
  <si>
    <t>Városrészi önkormányzatok támogatása / áthúzódó tételek /</t>
  </si>
  <si>
    <t>Céltartalék (9.+..22.)</t>
  </si>
  <si>
    <t>Marcali Város Önkormányzata, és irányítása alá tartozó költségvetési szervek 2012.évi  bevételi előirányzatai</t>
  </si>
  <si>
    <t>Marcali Város Önkormányzata, és irányítása alá tartozó költségvetési szervek 2012.évi  kiadási előirányzatai</t>
  </si>
  <si>
    <t>Marcali Város Önkormányzata Hivatala, és irányítása alá tartozó költségvetési szervek 2012. évi bevételi előirányzatai</t>
  </si>
  <si>
    <t xml:space="preserve">Közfoglalkoztatottak </t>
  </si>
  <si>
    <t>Marcali Város Önkormányzata, és irányítása alá tartozó költségvetési szervek 2012. évi működési célú bevételei és  kiadásai</t>
  </si>
  <si>
    <t>Marcali Város Önkormányzata, és irányítása alá tartozó költségvetési szervek 2012. évi felhalmozási célú bevételei és  kiadásai</t>
  </si>
  <si>
    <t>Marcali Város Önkormányzata, és irányítása alá tartozó költségvetési szervek 2012. évi összevont költségvetési mérlege</t>
  </si>
  <si>
    <t>Marcali Város Önkormányzata, és irányítása alá tartozó költségvetési szervek 2012. évi általános és céltartalék felhasználása</t>
  </si>
  <si>
    <t>Marcali Város Önkormányzata irányítása alá tartozó kv.szervek</t>
  </si>
  <si>
    <t>Finanszírozás</t>
  </si>
  <si>
    <t>Kiadások  mindösszesen</t>
  </si>
  <si>
    <t>2012. évi  előirányzat</t>
  </si>
  <si>
    <t>2012.évi  előirányzat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</si>
  <si>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</si>
  <si>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</si>
  <si>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</si>
  <si>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</si>
  <si>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</si>
  <si>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KEOP-2009-1.2.0 (nettó 85%-a), ÁFA, Kötvény</t>
  </si>
  <si>
    <t>KÖZOP-3.2.0/c-08-11-2011-0005:  234 306 eFt, Kéthely: 2 139 eFt, Kötvény</t>
  </si>
  <si>
    <t>Céltámogatás, Kötvény</t>
  </si>
  <si>
    <t>SM.Tem.Kft, Kötvény</t>
  </si>
  <si>
    <t>OKF, Kötvény</t>
  </si>
  <si>
    <t>NFÜ</t>
  </si>
  <si>
    <t>IPA, Kötvény</t>
  </si>
  <si>
    <t>Csak legalább 50% pályázati támogatás esetén, Kötvény</t>
  </si>
  <si>
    <t>BM, Kötvény</t>
  </si>
  <si>
    <t>Marcali Város Önkormányzata, és irányítása alá tartozó költségvetési szervek 2012. évi engedélyezett létszám előirányzatai</t>
  </si>
  <si>
    <t>Adók díjak egyéb befizetések</t>
  </si>
  <si>
    <t>Múzeum köz parkoló tervezés, építés</t>
  </si>
  <si>
    <t>Helyi Építési Szabályzathoz alaptérkép készítés</t>
  </si>
  <si>
    <t>Önkormányzat Hivatala</t>
  </si>
  <si>
    <t>2012.évi mód.ei</t>
  </si>
  <si>
    <t>2012.évi mód. előirányzat</t>
  </si>
  <si>
    <t>2012. évi mód. előir.</t>
  </si>
  <si>
    <t>2012.évi mód.előir.</t>
  </si>
  <si>
    <t>2012. évi módosított előirányzat</t>
  </si>
  <si>
    <t>2012. évi módosított ei</t>
  </si>
  <si>
    <t>Szellemi tevékenység végzésére kif.(könyvvizsg.)</t>
  </si>
  <si>
    <t>Bérleti díj</t>
  </si>
  <si>
    <t>Egyéb dologi kiadás</t>
  </si>
  <si>
    <t>Marcali Lenin u . ivóvízhálózat rekontsrukció</t>
  </si>
  <si>
    <t>Tavasz u. I. és IV.számú háziorvosi körzet épületének felújítása</t>
  </si>
  <si>
    <t>II.1.5.Céltámogatások</t>
  </si>
  <si>
    <t>II.1.4. Vis maior támogatás</t>
  </si>
  <si>
    <t>Működési bevételek / Hivatal,Önkormányzat/</t>
  </si>
  <si>
    <t>Felhalmozási és tőkejellegű bevételek /Hivatal, Önkormányzat/</t>
  </si>
  <si>
    <t>4.1.Támogatásértékű működési bevételek /Hivatal, Önkormányzat/</t>
  </si>
  <si>
    <t>4.2.Támogatásértékű felhalmozási bevételek /Hivatal, Önkormányzat/</t>
  </si>
  <si>
    <t>V.1.Működési célú pénzeszköz átvtétel államháztartáson kívülről / Hivatal, Önkorm./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</si>
  <si>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</si>
  <si>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</si>
  <si>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</si>
  <si>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</si>
  <si>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</si>
  <si>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 xml:space="preserve">2012 évi kv. </t>
  </si>
  <si>
    <t>foglalkozta-tott</t>
  </si>
  <si>
    <t>Marcali Város Önkormányzata Hivatala, és  irányítása alá tartozó költségvetési szervek 2012. évi kiadási előirányzatai                                          ezer Ft</t>
  </si>
  <si>
    <t>2012. évi mód. előirányzat</t>
  </si>
  <si>
    <t>Létszám: fő</t>
  </si>
  <si>
    <t>2012. évi mód.előirányzat</t>
  </si>
  <si>
    <t>2012. évi mód.eelőirányzat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</si>
  <si>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</si>
  <si>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 xml:space="preserve">Marcali Város Önkormányzata, és irányítása alá tartozó költségvetési szervek  előirányzati ütemterve 2012.évre                         </t>
  </si>
  <si>
    <t>II.1.2. Egyéb központosított előirányzatok</t>
  </si>
  <si>
    <t xml:space="preserve">2012.évi  mód.előirányzat </t>
  </si>
  <si>
    <t>2012 évi keresetkiegészítés előleg</t>
  </si>
  <si>
    <t>oktatási esélyegyenlóséget segítő támogatás</t>
  </si>
  <si>
    <t xml:space="preserve">           Szívbetegekért Közalapítvány</t>
  </si>
  <si>
    <t xml:space="preserve">          Megbékélés Szociális Otthon Alapítvány</t>
  </si>
  <si>
    <t>Egyéb, támogatásértékű műk.kiadás, műk.célú pe. átadás</t>
  </si>
  <si>
    <t>Baglas együttes támogatása</t>
  </si>
  <si>
    <t>Marcali-Boronka Hagyományörző Egyesület</t>
  </si>
  <si>
    <t>II.1.6 Központi előirányzat</t>
  </si>
  <si>
    <t>II.1.7. ÖNHIKI</t>
  </si>
  <si>
    <t xml:space="preserve">             Dologi kiadás</t>
  </si>
  <si>
    <t>Csillagvirág Modellóvoda</t>
  </si>
  <si>
    <t>II.1.4.Vis maior támogatás</t>
  </si>
  <si>
    <t>II.1.5 Céltámogatások</t>
  </si>
  <si>
    <t>II.1.6. Központi előirányzat</t>
  </si>
  <si>
    <t xml:space="preserve"> Egységes Pedagógiai Szolgálat</t>
  </si>
  <si>
    <t>Marcali Város Önkorm. Hivatala</t>
  </si>
  <si>
    <t>Ivóvíz, szennyvízhálózat rekonstrukció, csapadékvízelvezetési munkák</t>
  </si>
  <si>
    <t>Ivóvíz-szennyvíz közművek rekonstrukciója</t>
  </si>
  <si>
    <t>Gombai temető parkoló és járda</t>
  </si>
  <si>
    <t>Széchenyi  u. temető parcellák kialakítása</t>
  </si>
  <si>
    <t>Önkormányzati alapnyilvántartást támogató helyi nyilvántartó rendszer</t>
  </si>
  <si>
    <t>Gépek berendezések felújítása</t>
  </si>
  <si>
    <t>Kötvény, csak legalább 50 % pályázati támog.</t>
  </si>
  <si>
    <t>Múzeum eszköz vásárlás</t>
  </si>
  <si>
    <t>MOP-3.2.8,B-12/1-2012-0024 pályázat</t>
  </si>
  <si>
    <t>- Nemesvidi Tagóvoda 08.01-től</t>
  </si>
  <si>
    <t>- Csillagvirág Modellóvoda 09.01-től</t>
  </si>
  <si>
    <t>- Óvodai Központ 07.31-ig</t>
  </si>
  <si>
    <t xml:space="preserve">- Nemesvidi Tagóvoda 07.31-ig </t>
  </si>
  <si>
    <t xml:space="preserve">         </t>
  </si>
  <si>
    <t>- Óvodai Központ 07.31-  ig</t>
  </si>
  <si>
    <t>-Nemesvidi Tagóvoda 07.31-ig</t>
  </si>
  <si>
    <t xml:space="preserve">- Nemesvidi Tagiskola 07-31-ig </t>
  </si>
  <si>
    <t>- Nemesvidi Tagóvoda 07.31-ig</t>
  </si>
  <si>
    <t>-Csillagvirág Modellóvoda 09.01-től</t>
  </si>
  <si>
    <t>-Óvodai Központ 07.31-ig</t>
  </si>
  <si>
    <t>Intézmények összesen:</t>
  </si>
  <si>
    <t>- Csillagvirág Modellóvoda 08.01-től</t>
  </si>
  <si>
    <t>Óvodai Központ. 08.01-től</t>
  </si>
  <si>
    <t>óvodai Központ 08.01-től</t>
  </si>
  <si>
    <t>Óvodai Központ 08.01-től</t>
  </si>
  <si>
    <t>Óvodai Központ. 08.01-ig</t>
  </si>
  <si>
    <t>Zeneiskola felújítása</t>
  </si>
  <si>
    <t>Személyi juttatás</t>
  </si>
  <si>
    <t>Ebből: Személyi juttatás</t>
  </si>
  <si>
    <t xml:space="preserve">            Munkaadókat terhelő járulék</t>
  </si>
  <si>
    <t xml:space="preserve">1.melléklet az 30/2012.(X.19.) önkormányzati rendelehez </t>
  </si>
  <si>
    <t xml:space="preserve">2. melléklet a 30/2012.(X.19.) önkormányzati rendelehez </t>
  </si>
  <si>
    <t>3. melléklet az  30/2012.(X.19.) önkormányzati rendelethez</t>
  </si>
  <si>
    <t xml:space="preserve">                                                                                 4. melléklet az 30/2012.(X.19.) önkormányzati rendelethez</t>
  </si>
  <si>
    <t>Intézmények  összesen:</t>
  </si>
  <si>
    <t xml:space="preserve">5/1. melléklet az 30/2012.(X.19.) önkormányzati rendelehez </t>
  </si>
  <si>
    <t xml:space="preserve">5/2. melléklet az 30/2012.(X.19.) önkormányzati rendelethez </t>
  </si>
  <si>
    <t>6. melléklet az 30/2012.(X.19.) önkormányzati rendelethez</t>
  </si>
  <si>
    <t>7. melléklet az 30/2012.( X.19.) önkormányzati rendelethez</t>
  </si>
  <si>
    <t>8.melléklet az 30/2012.(X.19.) önkormányzati rendelethez</t>
  </si>
  <si>
    <t>9/1. melléklet az 30/2012.(X.19.) önkormányzati rendelethez</t>
  </si>
  <si>
    <t>9/2. melléklet az 30/2012.(X.19.) önkormányzati rendelethez</t>
  </si>
  <si>
    <t>9/3. melléklet az 30/2012. (X.19.) önkormányzati rendelethez</t>
  </si>
  <si>
    <t>11. melléklet az  30/2012.(X.19.) önkormányzati rendelethez</t>
  </si>
  <si>
    <t>12. melléklet az 30/2012.(X.19.) önkormányzati rendelethez</t>
  </si>
  <si>
    <t>13. melléklet az 30/2012 (X.19.) önkormányzati rendelethez</t>
  </si>
  <si>
    <t xml:space="preserve">1.tájékoztató kimutatás az 30/2012.( X.19.) önkormányzati rendelehez </t>
  </si>
  <si>
    <t xml:space="preserve">2. tájékoztató kimutatás az 30/2012.(X.19.) önkormányzati rendelehez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</si>
</sst>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23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7" fillId="22" borderId="14" xfId="0" applyFont="1" applyFill="1" applyBorder="1" applyAlignment="1">
      <alignment horizontal="center" vertical="top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wrapText="1"/>
    </xf>
    <xf numFmtId="3" fontId="23" fillId="0" borderId="18" xfId="0" applyNumberFormat="1" applyFont="1" applyBorder="1" applyAlignment="1">
      <alignment horizontal="right" vertical="top" wrapText="1"/>
    </xf>
    <xf numFmtId="0" fontId="23" fillId="0" borderId="19" xfId="0" applyFont="1" applyBorder="1" applyAlignment="1">
      <alignment vertical="top" wrapText="1"/>
    </xf>
    <xf numFmtId="3" fontId="23" fillId="0" borderId="20" xfId="0" applyNumberFormat="1" applyFont="1" applyBorder="1" applyAlignment="1">
      <alignment horizontal="right" vertical="top" wrapText="1"/>
    </xf>
    <xf numFmtId="3" fontId="24" fillId="0" borderId="21" xfId="0" applyNumberFormat="1" applyFont="1" applyBorder="1" applyAlignment="1">
      <alignment horizontal="right" wrapText="1"/>
    </xf>
    <xf numFmtId="3" fontId="24" fillId="0" borderId="22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3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7" fillId="22" borderId="13" xfId="0" applyFont="1" applyFill="1" applyBorder="1" applyAlignment="1">
      <alignment horizontal="center" vertical="top" wrapText="1"/>
    </xf>
    <xf numFmtId="3" fontId="23" fillId="0" borderId="17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25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3" fontId="23" fillId="0" borderId="17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wrapText="1"/>
    </xf>
    <xf numFmtId="0" fontId="23" fillId="0" borderId="27" xfId="0" applyFont="1" applyBorder="1" applyAlignment="1">
      <alignment wrapText="1"/>
    </xf>
    <xf numFmtId="3" fontId="24" fillId="0" borderId="28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7" fillId="22" borderId="29" xfId="0" applyFont="1" applyFill="1" applyBorder="1" applyAlignment="1">
      <alignment horizontal="center" vertical="top" wrapText="1"/>
    </xf>
    <xf numFmtId="0" fontId="27" fillId="22" borderId="30" xfId="0" applyFont="1" applyFill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4" fillId="0" borderId="32" xfId="0" applyFont="1" applyBorder="1" applyAlignment="1">
      <alignment vertical="top" wrapText="1"/>
    </xf>
    <xf numFmtId="3" fontId="24" fillId="0" borderId="33" xfId="0" applyNumberFormat="1" applyFont="1" applyFill="1" applyBorder="1" applyAlignment="1">
      <alignment horizontal="right" vertical="top" wrapText="1"/>
    </xf>
    <xf numFmtId="0" fontId="24" fillId="0" borderId="34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3" fontId="24" fillId="0" borderId="35" xfId="0" applyNumberFormat="1" applyFont="1" applyBorder="1" applyAlignment="1">
      <alignment horizontal="right" vertical="top" wrapText="1"/>
    </xf>
    <xf numFmtId="0" fontId="23" fillId="0" borderId="35" xfId="0" applyFont="1" applyBorder="1" applyAlignment="1">
      <alignment vertical="top" wrapText="1"/>
    </xf>
    <xf numFmtId="0" fontId="23" fillId="0" borderId="3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3" fillId="0" borderId="36" xfId="65" applyNumberFormat="1" applyFont="1" applyBorder="1" applyAlignment="1">
      <alignment horizontal="center"/>
      <protection/>
    </xf>
    <xf numFmtId="167" fontId="33" fillId="0" borderId="37" xfId="65" applyNumberFormat="1" applyFont="1" applyBorder="1" applyAlignment="1">
      <alignment horizontal="center"/>
      <protection/>
    </xf>
    <xf numFmtId="167" fontId="33" fillId="0" borderId="38" xfId="65" applyNumberFormat="1" applyFont="1" applyBorder="1" applyAlignment="1">
      <alignment horizontal="centerContinuous" vertical="center"/>
      <protection/>
    </xf>
    <xf numFmtId="167" fontId="33" fillId="0" borderId="39" xfId="65" applyNumberFormat="1" applyFont="1" applyBorder="1" applyAlignment="1">
      <alignment horizontal="centerContinuous" vertical="center"/>
      <protection/>
    </xf>
    <xf numFmtId="167" fontId="33" fillId="0" borderId="40" xfId="65" applyNumberFormat="1" applyFont="1" applyBorder="1" applyAlignment="1">
      <alignment horizontal="centerContinuous" vertical="center"/>
      <protection/>
    </xf>
    <xf numFmtId="167" fontId="33" fillId="0" borderId="41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4" fillId="0" borderId="42" xfId="65" applyNumberFormat="1" applyFont="1" applyBorder="1" applyAlignment="1">
      <alignment horizontal="center" vertical="center"/>
      <protection/>
    </xf>
    <xf numFmtId="167" fontId="33" fillId="0" borderId="43" xfId="65" applyNumberFormat="1" applyFont="1" applyBorder="1" applyAlignment="1">
      <alignment horizontal="center" vertical="center" wrapText="1"/>
      <protection/>
    </xf>
    <xf numFmtId="167" fontId="33" fillId="0" borderId="44" xfId="65" applyNumberFormat="1" applyFont="1" applyBorder="1" applyAlignment="1">
      <alignment horizontal="center" vertical="center"/>
      <protection/>
    </xf>
    <xf numFmtId="167" fontId="33" fillId="0" borderId="45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46" xfId="65" applyNumberFormat="1" applyFont="1" applyBorder="1" applyAlignment="1">
      <alignment horizontal="center" vertical="center" wrapText="1"/>
      <protection/>
    </xf>
    <xf numFmtId="167" fontId="32" fillId="0" borderId="47" xfId="65" applyNumberFormat="1" applyFont="1" applyBorder="1" applyAlignment="1" applyProtection="1">
      <alignment vertical="center" wrapText="1"/>
      <protection locked="0"/>
    </xf>
    <xf numFmtId="167" fontId="17" fillId="24" borderId="47" xfId="65" applyNumberFormat="1" applyFont="1" applyFill="1" applyBorder="1" applyAlignment="1" applyProtection="1">
      <alignment vertical="center" wrapText="1"/>
      <protection/>
    </xf>
    <xf numFmtId="167" fontId="17" fillId="0" borderId="48" xfId="65" applyNumberFormat="1" applyFont="1" applyBorder="1" applyAlignment="1">
      <alignment vertical="center" wrapText="1"/>
      <protection/>
    </xf>
    <xf numFmtId="167" fontId="32" fillId="0" borderId="15" xfId="65" applyNumberFormat="1" applyFont="1" applyBorder="1" applyAlignment="1">
      <alignment horizontal="center" vertical="center" wrapText="1"/>
      <protection/>
    </xf>
    <xf numFmtId="167" fontId="35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49" xfId="65" applyNumberFormat="1" applyFont="1" applyBorder="1" applyAlignment="1" applyProtection="1">
      <alignment vertical="center" wrapText="1"/>
      <protection locked="0"/>
    </xf>
    <xf numFmtId="167" fontId="17" fillId="0" borderId="5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2" fillId="0" borderId="51" xfId="65" applyNumberFormat="1" applyFont="1" applyBorder="1" applyAlignment="1">
      <alignment horizontal="center" vertical="center" wrapText="1"/>
      <protection/>
    </xf>
    <xf numFmtId="167" fontId="35" fillId="0" borderId="15" xfId="64" applyNumberFormat="1" applyFont="1" applyBorder="1" applyAlignment="1" applyProtection="1">
      <alignment vertical="center" wrapText="1"/>
      <protection locked="0"/>
    </xf>
    <xf numFmtId="167" fontId="35" fillId="0" borderId="52" xfId="64" applyNumberFormat="1" applyFont="1" applyBorder="1" applyAlignment="1" applyProtection="1">
      <alignment vertical="center" wrapText="1"/>
      <protection locked="0"/>
    </xf>
    <xf numFmtId="168" fontId="17" fillId="0" borderId="18" xfId="64" applyNumberFormat="1" applyFont="1" applyBorder="1" applyAlignment="1" applyProtection="1">
      <alignment vertical="center" wrapText="1"/>
      <protection locked="0"/>
    </xf>
    <xf numFmtId="167" fontId="17" fillId="0" borderId="18" xfId="65" applyNumberFormat="1" applyFont="1" applyBorder="1" applyAlignment="1" applyProtection="1">
      <alignment vertical="center" wrapText="1"/>
      <protection locked="0"/>
    </xf>
    <xf numFmtId="167" fontId="32" fillId="0" borderId="53" xfId="65" applyNumberFormat="1" applyFont="1" applyBorder="1" applyAlignment="1">
      <alignment horizontal="center" vertical="center" wrapText="1"/>
      <protection/>
    </xf>
    <xf numFmtId="167" fontId="33" fillId="0" borderId="54" xfId="65" applyNumberFormat="1" applyFont="1" applyBorder="1" applyAlignment="1">
      <alignment vertical="center" wrapText="1"/>
      <protection/>
    </xf>
    <xf numFmtId="167" fontId="17" fillId="24" borderId="45" xfId="65" applyNumberFormat="1" applyFont="1" applyFill="1" applyBorder="1" applyAlignment="1" applyProtection="1">
      <alignment vertical="center" wrapText="1"/>
      <protection/>
    </xf>
    <xf numFmtId="167" fontId="17" fillId="0" borderId="45" xfId="65" applyNumberFormat="1" applyFont="1" applyBorder="1" applyAlignment="1" applyProtection="1">
      <alignment vertical="center" wrapText="1"/>
      <protection locked="0"/>
    </xf>
    <xf numFmtId="167" fontId="17" fillId="0" borderId="45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22" borderId="46" xfId="0" applyFont="1" applyFill="1" applyBorder="1" applyAlignment="1">
      <alignment horizontal="center" vertical="center" wrapText="1"/>
    </xf>
    <xf numFmtId="0" fontId="38" fillId="22" borderId="47" xfId="0" applyFont="1" applyFill="1" applyBorder="1" applyAlignment="1">
      <alignment horizontal="center" vertical="center" wrapText="1"/>
    </xf>
    <xf numFmtId="0" fontId="38" fillId="22" borderId="55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vertical="top" wrapText="1"/>
    </xf>
    <xf numFmtId="0" fontId="23" fillId="0" borderId="57" xfId="0" applyFont="1" applyBorder="1" applyAlignment="1">
      <alignment horizontal="center" vertical="center" wrapText="1"/>
    </xf>
    <xf numFmtId="0" fontId="39" fillId="7" borderId="46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top" wrapText="1"/>
    </xf>
    <xf numFmtId="3" fontId="23" fillId="0" borderId="49" xfId="0" applyNumberFormat="1" applyFont="1" applyFill="1" applyBorder="1" applyAlignment="1">
      <alignment horizontal="right" vertical="center" wrapText="1"/>
    </xf>
    <xf numFmtId="10" fontId="23" fillId="0" borderId="5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22" borderId="46" xfId="0" applyFont="1" applyFill="1" applyBorder="1" applyAlignment="1">
      <alignment vertical="top" wrapText="1"/>
    </xf>
    <xf numFmtId="0" fontId="27" fillId="22" borderId="47" xfId="0" applyFont="1" applyFill="1" applyBorder="1" applyAlignment="1">
      <alignment horizontal="left" vertical="center" wrapText="1"/>
    </xf>
    <xf numFmtId="3" fontId="27" fillId="22" borderId="47" xfId="0" applyNumberFormat="1" applyFont="1" applyFill="1" applyBorder="1" applyAlignment="1">
      <alignment horizontal="right" vertical="center" wrapText="1"/>
    </xf>
    <xf numFmtId="10" fontId="24" fillId="22" borderId="5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8" fillId="22" borderId="46" xfId="0" applyFont="1" applyFill="1" applyBorder="1" applyAlignment="1">
      <alignment horizontal="center" vertical="center" wrapText="1"/>
    </xf>
    <xf numFmtId="0" fontId="38" fillId="22" borderId="47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39" fillId="7" borderId="46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4" fillId="22" borderId="46" xfId="0" applyFont="1" applyFill="1" applyBorder="1" applyAlignment="1">
      <alignment horizontal="right" vertical="center" wrapText="1"/>
    </xf>
    <xf numFmtId="0" fontId="27" fillId="22" borderId="47" xfId="0" applyFont="1" applyFill="1" applyBorder="1" applyAlignment="1">
      <alignment horizontal="left" vertical="center" wrapText="1"/>
    </xf>
    <xf numFmtId="3" fontId="27" fillId="22" borderId="47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3" fontId="23" fillId="0" borderId="49" xfId="0" applyNumberFormat="1" applyFont="1" applyFill="1" applyBorder="1" applyAlignment="1">
      <alignment vertical="center" wrapText="1"/>
    </xf>
    <xf numFmtId="3" fontId="23" fillId="0" borderId="49" xfId="0" applyNumberFormat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10" fontId="23" fillId="0" borderId="61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10" fontId="23" fillId="0" borderId="62" xfId="0" applyNumberFormat="1" applyFont="1" applyBorder="1" applyAlignment="1">
      <alignment horizontal="center" vertical="center"/>
    </xf>
    <xf numFmtId="9" fontId="37" fillId="0" borderId="0" xfId="0" applyNumberFormat="1" applyFont="1" applyAlignment="1">
      <alignment/>
    </xf>
    <xf numFmtId="3" fontId="23" fillId="0" borderId="56" xfId="0" applyNumberFormat="1" applyFont="1" applyFill="1" applyBorder="1" applyAlignment="1">
      <alignment horizontal="right" vertical="center" wrapText="1"/>
    </xf>
    <xf numFmtId="10" fontId="23" fillId="0" borderId="61" xfId="0" applyNumberFormat="1" applyFont="1" applyFill="1" applyBorder="1" applyAlignment="1">
      <alignment horizontal="center" vertical="center" wrapText="1"/>
    </xf>
    <xf numFmtId="0" fontId="25" fillId="22" borderId="46" xfId="0" applyFont="1" applyFill="1" applyBorder="1" applyAlignment="1">
      <alignment horizontal="center" vertical="center" wrapText="1"/>
    </xf>
    <xf numFmtId="0" fontId="27" fillId="22" borderId="47" xfId="0" applyFont="1" applyFill="1" applyBorder="1" applyAlignment="1">
      <alignment vertical="center" wrapText="1"/>
    </xf>
    <xf numFmtId="3" fontId="27" fillId="22" borderId="47" xfId="0" applyNumberFormat="1" applyFont="1" applyFill="1" applyBorder="1" applyAlignment="1">
      <alignment horizontal="right" vertical="center"/>
    </xf>
    <xf numFmtId="10" fontId="27" fillId="22" borderId="55" xfId="0" applyNumberFormat="1" applyFont="1" applyFill="1" applyBorder="1" applyAlignment="1">
      <alignment horizontal="center" vertical="center" wrapText="1"/>
    </xf>
    <xf numFmtId="9" fontId="3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0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39" fillId="0" borderId="19" xfId="0" applyFont="1" applyFill="1" applyBorder="1" applyAlignment="1">
      <alignment vertical="top" wrapText="1"/>
    </xf>
    <xf numFmtId="0" fontId="40" fillId="0" borderId="56" xfId="0" applyFont="1" applyFill="1" applyBorder="1" applyAlignment="1">
      <alignment horizontal="center" vertical="top" wrapText="1"/>
    </xf>
    <xf numFmtId="0" fontId="23" fillId="0" borderId="58" xfId="0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27" fillId="22" borderId="46" xfId="0" applyFont="1" applyFill="1" applyBorder="1" applyAlignment="1">
      <alignment vertical="center" wrapText="1"/>
    </xf>
    <xf numFmtId="10" fontId="24" fillId="22" borderId="55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0" fontId="51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/>
    </xf>
    <xf numFmtId="0" fontId="51" fillId="0" borderId="65" xfId="0" applyFont="1" applyBorder="1" applyAlignment="1">
      <alignment/>
    </xf>
    <xf numFmtId="0" fontId="51" fillId="0" borderId="66" xfId="0" applyFont="1" applyBorder="1" applyAlignment="1">
      <alignment/>
    </xf>
    <xf numFmtId="0" fontId="23" fillId="0" borderId="67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0" fillId="0" borderId="56" xfId="0" applyFont="1" applyFill="1" applyBorder="1" applyAlignment="1">
      <alignment vertical="center" wrapText="1"/>
    </xf>
    <xf numFmtId="0" fontId="53" fillId="0" borderId="0" xfId="67" applyProtection="1">
      <alignment/>
      <protection locked="0"/>
    </xf>
    <xf numFmtId="0" fontId="53" fillId="0" borderId="0" xfId="67" applyProtection="1">
      <alignment/>
      <protection/>
    </xf>
    <xf numFmtId="0" fontId="17" fillId="0" borderId="68" xfId="67" applyFont="1" applyBorder="1" applyAlignment="1" applyProtection="1">
      <alignment horizontal="left" vertical="center"/>
      <protection/>
    </xf>
    <xf numFmtId="0" fontId="54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69" xfId="67" applyNumberFormat="1" applyFont="1" applyBorder="1" applyAlignment="1" applyProtection="1">
      <alignment vertical="center"/>
      <protection/>
    </xf>
    <xf numFmtId="0" fontId="53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3" fillId="0" borderId="0" xfId="67" applyNumberFormat="1" applyAlignment="1" applyProtection="1">
      <alignment vertical="center"/>
      <protection locked="0"/>
    </xf>
    <xf numFmtId="0" fontId="53" fillId="0" borderId="0" xfId="67" applyAlignment="1" applyProtection="1">
      <alignment vertical="center"/>
      <protection locked="0"/>
    </xf>
    <xf numFmtId="0" fontId="17" fillId="0" borderId="70" xfId="67" applyFont="1" applyBorder="1" applyAlignment="1" applyProtection="1">
      <alignment horizontal="left" vertical="center"/>
      <protection/>
    </xf>
    <xf numFmtId="0" fontId="32" fillId="0" borderId="71" xfId="67" applyFont="1" applyBorder="1" applyAlignment="1" applyProtection="1">
      <alignment vertical="center"/>
      <protection/>
    </xf>
    <xf numFmtId="167" fontId="32" fillId="0" borderId="71" xfId="67" applyNumberFormat="1" applyFont="1" applyBorder="1" applyAlignment="1" applyProtection="1">
      <alignment vertical="center"/>
      <protection/>
    </xf>
    <xf numFmtId="167" fontId="32" fillId="0" borderId="72" xfId="67" applyNumberFormat="1" applyFont="1" applyBorder="1" applyAlignment="1" applyProtection="1">
      <alignment vertical="center"/>
      <protection/>
    </xf>
    <xf numFmtId="3" fontId="53" fillId="0" borderId="0" xfId="67" applyNumberFormat="1" applyAlignment="1" applyProtection="1">
      <alignment vertical="center"/>
      <protection/>
    </xf>
    <xf numFmtId="0" fontId="32" fillId="0" borderId="70" xfId="67" applyFont="1" applyBorder="1" applyAlignment="1" applyProtection="1">
      <alignment horizontal="left" vertical="center"/>
      <protection/>
    </xf>
    <xf numFmtId="167" fontId="53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4" fillId="22" borderId="36" xfId="0" applyFont="1" applyFill="1" applyBorder="1" applyAlignment="1">
      <alignment horizontal="center" vertical="top" wrapText="1"/>
    </xf>
    <xf numFmtId="0" fontId="24" fillId="22" borderId="42" xfId="0" applyFont="1" applyFill="1" applyBorder="1" applyAlignment="1">
      <alignment horizontal="center" vertical="top" wrapText="1"/>
    </xf>
    <xf numFmtId="0" fontId="23" fillId="0" borderId="53" xfId="0" applyFont="1" applyBorder="1" applyAlignment="1">
      <alignment horizontal="center" vertical="center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 quotePrefix="1">
      <alignment vertical="top" wrapText="1"/>
    </xf>
    <xf numFmtId="49" fontId="23" fillId="0" borderId="35" xfId="0" applyNumberFormat="1" applyFont="1" applyBorder="1" applyAlignment="1">
      <alignment vertical="top" wrapText="1"/>
    </xf>
    <xf numFmtId="0" fontId="23" fillId="0" borderId="33" xfId="0" applyFont="1" applyBorder="1" applyAlignment="1">
      <alignment wrapText="1"/>
    </xf>
    <xf numFmtId="0" fontId="23" fillId="0" borderId="73" xfId="0" applyFont="1" applyBorder="1" applyAlignment="1">
      <alignment horizontal="center" wrapText="1"/>
    </xf>
    <xf numFmtId="0" fontId="23" fillId="0" borderId="62" xfId="0" applyFont="1" applyBorder="1" applyAlignment="1">
      <alignment vertical="top" wrapText="1"/>
    </xf>
    <xf numFmtId="0" fontId="23" fillId="0" borderId="74" xfId="0" applyFont="1" applyBorder="1" applyAlignment="1">
      <alignment horizontal="center" wrapText="1"/>
    </xf>
    <xf numFmtId="0" fontId="23" fillId="0" borderId="75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4" fillId="0" borderId="76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55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27" fillId="22" borderId="46" xfId="62" applyNumberFormat="1" applyFont="1" applyFill="1" applyBorder="1" applyAlignment="1">
      <alignment horizontal="center" vertical="center" wrapText="1"/>
      <protection/>
    </xf>
    <xf numFmtId="167" fontId="24" fillId="22" borderId="47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77" xfId="62" applyNumberFormat="1" applyFont="1" applyBorder="1" applyAlignment="1">
      <alignment horizontal="left" vertical="center" wrapText="1"/>
      <protection/>
    </xf>
    <xf numFmtId="167" fontId="23" fillId="0" borderId="78" xfId="62" applyNumberFormat="1" applyFont="1" applyBorder="1" applyAlignment="1" applyProtection="1">
      <alignment horizontal="right" vertical="center" wrapText="1"/>
      <protection locked="0"/>
    </xf>
    <xf numFmtId="167" fontId="23" fillId="0" borderId="16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5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5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6" xfId="62" applyNumberFormat="1" applyFont="1" applyBorder="1" applyAlignment="1" applyProtection="1">
      <alignment vertical="center" wrapText="1"/>
      <protection locked="0"/>
    </xf>
    <xf numFmtId="167" fontId="23" fillId="0" borderId="54" xfId="62" applyNumberFormat="1" applyFont="1" applyBorder="1" applyAlignment="1" applyProtection="1">
      <alignment horizontal="left" vertical="center" wrapText="1"/>
      <protection locked="0"/>
    </xf>
    <xf numFmtId="167" fontId="23" fillId="0" borderId="45" xfId="62" applyNumberFormat="1" applyFont="1" applyBorder="1" applyAlignment="1" applyProtection="1">
      <alignment horizontal="center" vertical="center" wrapText="1"/>
      <protection locked="0"/>
    </xf>
    <xf numFmtId="167" fontId="23" fillId="0" borderId="79" xfId="62" applyNumberFormat="1" applyFont="1" applyBorder="1" applyAlignment="1" applyProtection="1">
      <alignment vertical="center" wrapText="1"/>
      <protection locked="0"/>
    </xf>
    <xf numFmtId="167" fontId="23" fillId="0" borderId="18" xfId="62" applyNumberFormat="1" applyFont="1" applyBorder="1" applyAlignment="1" applyProtection="1">
      <alignment horizontal="center" vertical="center" wrapText="1"/>
      <protection locked="0"/>
    </xf>
    <xf numFmtId="167" fontId="24" fillId="0" borderId="77" xfId="62" applyNumberFormat="1" applyFont="1" applyBorder="1" applyAlignment="1">
      <alignment horizontal="left" vertical="center" wrapText="1"/>
      <protection/>
    </xf>
    <xf numFmtId="167" fontId="24" fillId="0" borderId="78" xfId="62" applyNumberFormat="1" applyFont="1" applyBorder="1" applyAlignment="1">
      <alignment vertical="center" wrapText="1"/>
      <protection/>
    </xf>
    <xf numFmtId="167" fontId="38" fillId="0" borderId="54" xfId="62" applyNumberFormat="1" applyFont="1" applyBorder="1" applyAlignment="1">
      <alignment horizontal="left" vertical="center" wrapText="1"/>
      <protection/>
    </xf>
    <xf numFmtId="167" fontId="23" fillId="0" borderId="45" xfId="62" applyNumberFormat="1" applyFont="1" applyBorder="1" applyAlignment="1" applyProtection="1">
      <alignment horizontal="center" vertical="center" wrapText="1"/>
      <protection/>
    </xf>
    <xf numFmtId="167" fontId="38" fillId="0" borderId="45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27" fillId="22" borderId="46" xfId="63" applyNumberFormat="1" applyFont="1" applyFill="1" applyBorder="1" applyAlignment="1">
      <alignment horizontal="center" vertical="center" wrapText="1"/>
      <protection/>
    </xf>
    <xf numFmtId="167" fontId="24" fillId="22" borderId="47" xfId="63" applyNumberFormat="1" applyFont="1" applyFill="1" applyBorder="1" applyAlignment="1">
      <alignment horizontal="center" vertical="center" wrapText="1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77" xfId="63" applyNumberFormat="1" applyFont="1" applyBorder="1" applyAlignment="1">
      <alignment horizontal="left" vertical="center" wrapText="1"/>
      <protection/>
    </xf>
    <xf numFmtId="167" fontId="23" fillId="0" borderId="15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5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5" xfId="63" applyNumberFormat="1" applyFont="1" applyBorder="1" applyAlignment="1" applyProtection="1">
      <alignment vertical="center" wrapText="1"/>
      <protection locked="0"/>
    </xf>
    <xf numFmtId="167" fontId="23" fillId="0" borderId="15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54" xfId="63" applyNumberFormat="1" applyFont="1" applyBorder="1" applyAlignment="1" applyProtection="1">
      <alignment horizontal="left" vertical="center" wrapText="1"/>
      <protection locked="0"/>
    </xf>
    <xf numFmtId="167" fontId="24" fillId="0" borderId="46" xfId="63" applyNumberFormat="1" applyFont="1" applyBorder="1" applyAlignment="1">
      <alignment horizontal="left" vertical="center" wrapText="1"/>
      <protection/>
    </xf>
    <xf numFmtId="167" fontId="38" fillId="0" borderId="80" xfId="63" applyNumberFormat="1" applyFont="1" applyBorder="1" applyAlignment="1">
      <alignment horizontal="left" vertical="center" wrapText="1"/>
      <protection/>
    </xf>
    <xf numFmtId="167" fontId="38" fillId="0" borderId="54" xfId="63" applyNumberFormat="1" applyFont="1" applyBorder="1" applyAlignment="1">
      <alignment vertical="center" wrapText="1"/>
      <protection/>
    </xf>
    <xf numFmtId="167" fontId="23" fillId="0" borderId="45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 wrapText="1"/>
    </xf>
    <xf numFmtId="0" fontId="57" fillId="0" borderId="0" xfId="56" applyFont="1">
      <alignment/>
      <protection/>
    </xf>
    <xf numFmtId="49" fontId="57" fillId="0" borderId="0" xfId="56" applyNumberFormat="1" applyFont="1">
      <alignment/>
      <protection/>
    </xf>
    <xf numFmtId="3" fontId="57" fillId="0" borderId="10" xfId="56" applyNumberFormat="1" applyFont="1" applyBorder="1">
      <alignment/>
      <protection/>
    </xf>
    <xf numFmtId="3" fontId="57" fillId="0" borderId="78" xfId="56" applyNumberFormat="1" applyFont="1" applyBorder="1">
      <alignment/>
      <protection/>
    </xf>
    <xf numFmtId="3" fontId="57" fillId="0" borderId="81" xfId="56" applyNumberFormat="1" applyFont="1" applyBorder="1">
      <alignment/>
      <protection/>
    </xf>
    <xf numFmtId="3" fontId="57" fillId="0" borderId="61" xfId="56" applyNumberFormat="1" applyFont="1" applyBorder="1">
      <alignment/>
      <protection/>
    </xf>
    <xf numFmtId="0" fontId="57" fillId="0" borderId="0" xfId="56" applyFont="1" applyAlignment="1">
      <alignment vertical="center"/>
      <protection/>
    </xf>
    <xf numFmtId="3" fontId="57" fillId="0" borderId="45" xfId="56" applyNumberFormat="1" applyFont="1" applyBorder="1" applyAlignment="1">
      <alignment vertical="center"/>
      <protection/>
    </xf>
    <xf numFmtId="3" fontId="57" fillId="0" borderId="82" xfId="56" applyNumberFormat="1" applyFont="1" applyBorder="1" applyAlignment="1">
      <alignment vertical="center"/>
      <protection/>
    </xf>
    <xf numFmtId="3" fontId="57" fillId="0" borderId="47" xfId="56" applyNumberFormat="1" applyFont="1" applyBorder="1" applyAlignment="1">
      <alignment vertical="center"/>
      <protection/>
    </xf>
    <xf numFmtId="3" fontId="57" fillId="0" borderId="55" xfId="56" applyNumberFormat="1" applyFont="1" applyBorder="1" applyAlignment="1">
      <alignment vertical="center"/>
      <protection/>
    </xf>
    <xf numFmtId="3" fontId="57" fillId="0" borderId="45" xfId="56" applyNumberFormat="1" applyFont="1" applyBorder="1">
      <alignment/>
      <protection/>
    </xf>
    <xf numFmtId="3" fontId="57" fillId="0" borderId="82" xfId="56" applyNumberFormat="1" applyFont="1" applyBorder="1">
      <alignment/>
      <protection/>
    </xf>
    <xf numFmtId="0" fontId="57" fillId="0" borderId="0" xfId="56" applyFont="1" applyBorder="1" applyAlignment="1">
      <alignment horizontal="left"/>
      <protection/>
    </xf>
    <xf numFmtId="0" fontId="57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33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0" fontId="5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5" fillId="0" borderId="10" xfId="58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0" fontId="27" fillId="0" borderId="0" xfId="58" applyFont="1" applyFill="1" applyProtection="1">
      <alignment/>
      <protection/>
    </xf>
    <xf numFmtId="0" fontId="55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83" xfId="0" applyNumberFormat="1" applyFont="1" applyBorder="1" applyAlignment="1">
      <alignment horizontal="right" wrapText="1"/>
    </xf>
    <xf numFmtId="167" fontId="33" fillId="0" borderId="82" xfId="65" applyNumberFormat="1" applyFont="1" applyBorder="1" applyAlignment="1">
      <alignment horizontal="center" vertical="center" wrapText="1"/>
      <protection/>
    </xf>
    <xf numFmtId="167" fontId="17" fillId="0" borderId="59" xfId="65" applyNumberFormat="1" applyFont="1" applyBorder="1" applyAlignment="1" applyProtection="1">
      <alignment vertical="center" wrapText="1"/>
      <protection locked="0"/>
    </xf>
    <xf numFmtId="167" fontId="17" fillId="0" borderId="61" xfId="65" applyNumberFormat="1" applyFont="1" applyBorder="1" applyAlignment="1" applyProtection="1">
      <alignment vertical="center" wrapText="1"/>
      <protection locked="0"/>
    </xf>
    <xf numFmtId="167" fontId="17" fillId="0" borderId="60" xfId="65" applyNumberFormat="1" applyFont="1" applyBorder="1" applyAlignment="1" applyProtection="1">
      <alignment vertical="center" wrapText="1"/>
      <protection locked="0"/>
    </xf>
    <xf numFmtId="167" fontId="17" fillId="0" borderId="78" xfId="65" applyNumberFormat="1" applyFont="1" applyBorder="1" applyAlignment="1" applyProtection="1">
      <alignment vertical="center" wrapText="1"/>
      <protection locked="0"/>
    </xf>
    <xf numFmtId="167" fontId="17" fillId="0" borderId="78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55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84" xfId="0" applyNumberFormat="1" applyFont="1" applyBorder="1" applyAlignment="1">
      <alignment horizontal="right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85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10" fontId="23" fillId="0" borderId="6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6" fillId="0" borderId="0" xfId="0" applyNumberFormat="1" applyFont="1" applyBorder="1" applyAlignment="1">
      <alignment horizontal="right" vertical="center" wrapText="1"/>
    </xf>
    <xf numFmtId="10" fontId="46" fillId="0" borderId="0" xfId="0" applyNumberFormat="1" applyFont="1" applyBorder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0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4" fillId="0" borderId="11" xfId="58" applyFont="1" applyFill="1" applyBorder="1" applyAlignment="1" applyProtection="1">
      <alignment/>
      <protection/>
    </xf>
    <xf numFmtId="0" fontId="23" fillId="0" borderId="86" xfId="0" applyFont="1" applyBorder="1" applyAlignment="1">
      <alignment horizontal="center" vertical="center" wrapText="1"/>
    </xf>
    <xf numFmtId="3" fontId="24" fillId="0" borderId="76" xfId="0" applyNumberFormat="1" applyFont="1" applyBorder="1" applyAlignment="1">
      <alignment vertical="top" wrapText="1"/>
    </xf>
    <xf numFmtId="0" fontId="27" fillId="0" borderId="11" xfId="58" applyFont="1" applyFill="1" applyBorder="1" applyAlignment="1" applyProtection="1">
      <alignment/>
      <protection/>
    </xf>
    <xf numFmtId="0" fontId="23" fillId="0" borderId="87" xfId="0" applyFont="1" applyBorder="1" applyAlignment="1">
      <alignment horizontal="center" vertical="center" wrapText="1"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7" fillId="0" borderId="0" xfId="58" applyFont="1" applyFill="1" applyAlignment="1" applyProtection="1">
      <alignment wrapText="1"/>
      <protection/>
    </xf>
    <xf numFmtId="0" fontId="27" fillId="0" borderId="10" xfId="58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/>
      <protection/>
    </xf>
    <xf numFmtId="3" fontId="27" fillId="0" borderId="10" xfId="58" applyNumberFormat="1" applyFont="1" applyFill="1" applyBorder="1" applyAlignment="1" applyProtection="1">
      <alignment/>
      <protection locked="0"/>
    </xf>
    <xf numFmtId="0" fontId="23" fillId="0" borderId="88" xfId="0" applyFont="1" applyBorder="1" applyAlignment="1">
      <alignment wrapText="1"/>
    </xf>
    <xf numFmtId="3" fontId="24" fillId="0" borderId="89" xfId="0" applyNumberFormat="1" applyFont="1" applyBorder="1" applyAlignment="1">
      <alignment horizontal="right" wrapText="1"/>
    </xf>
    <xf numFmtId="3" fontId="24" fillId="0" borderId="90" xfId="0" applyNumberFormat="1" applyFont="1" applyBorder="1" applyAlignment="1">
      <alignment horizontal="right" wrapText="1"/>
    </xf>
    <xf numFmtId="0" fontId="23" fillId="0" borderId="65" xfId="0" applyFont="1" applyBorder="1" applyAlignment="1">
      <alignment wrapText="1"/>
    </xf>
    <xf numFmtId="3" fontId="24" fillId="0" borderId="66" xfId="0" applyNumberFormat="1" applyFont="1" applyBorder="1" applyAlignment="1">
      <alignment horizontal="right" wrapText="1"/>
    </xf>
    <xf numFmtId="3" fontId="24" fillId="0" borderId="91" xfId="0" applyNumberFormat="1" applyFont="1" applyBorder="1" applyAlignment="1">
      <alignment horizontal="right" wrapText="1"/>
    </xf>
    <xf numFmtId="3" fontId="24" fillId="0" borderId="87" xfId="0" applyNumberFormat="1" applyFont="1" applyBorder="1" applyAlignment="1">
      <alignment horizontal="right" wrapText="1"/>
    </xf>
    <xf numFmtId="3" fontId="24" fillId="0" borderId="92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63" xfId="0" applyNumberFormat="1" applyFont="1" applyBorder="1" applyAlignment="1">
      <alignment horizontal="right" vertical="center" wrapText="1"/>
    </xf>
    <xf numFmtId="3" fontId="23" fillId="0" borderId="64" xfId="0" applyNumberFormat="1" applyFont="1" applyBorder="1" applyAlignment="1">
      <alignment horizontal="right" vertical="top" wrapText="1"/>
    </xf>
    <xf numFmtId="3" fontId="24" fillId="0" borderId="93" xfId="0" applyNumberFormat="1" applyFont="1" applyBorder="1" applyAlignment="1">
      <alignment horizontal="right" wrapText="1"/>
    </xf>
    <xf numFmtId="0" fontId="23" fillId="0" borderId="33" xfId="0" applyFont="1" applyBorder="1" applyAlignment="1">
      <alignment horizontal="left" vertical="top" wrapText="1"/>
    </xf>
    <xf numFmtId="167" fontId="23" fillId="0" borderId="45" xfId="63" applyNumberFormat="1" applyFont="1" applyBorder="1" applyAlignment="1" applyProtection="1">
      <alignment horizontal="right" vertical="center" wrapText="1"/>
      <protection/>
    </xf>
    <xf numFmtId="167" fontId="24" fillId="0" borderId="78" xfId="62" applyNumberFormat="1" applyFont="1" applyBorder="1" applyAlignment="1">
      <alignment horizontal="right" vertical="center" wrapText="1"/>
      <protection/>
    </xf>
    <xf numFmtId="167" fontId="23" fillId="0" borderId="45" xfId="62" applyNumberFormat="1" applyFont="1" applyBorder="1" applyAlignment="1" applyProtection="1">
      <alignment horizontal="right" vertical="center" wrapText="1"/>
      <protection/>
    </xf>
    <xf numFmtId="167" fontId="17" fillId="0" borderId="10" xfId="62" applyNumberFormat="1" applyFont="1" applyBorder="1" applyAlignment="1">
      <alignment horizontal="left" vertical="center" wrapText="1"/>
      <protection/>
    </xf>
    <xf numFmtId="167" fontId="17" fillId="0" borderId="94" xfId="65" applyNumberFormat="1" applyFont="1" applyBorder="1" applyAlignment="1" applyProtection="1">
      <alignment vertical="center" wrapText="1"/>
      <protection locked="0"/>
    </xf>
    <xf numFmtId="167" fontId="17" fillId="0" borderId="44" xfId="65" applyNumberFormat="1" applyFont="1" applyBorder="1" applyAlignment="1" applyProtection="1">
      <alignment vertical="center" wrapText="1"/>
      <protection locked="0"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33" fillId="0" borderId="81" xfId="65" applyNumberFormat="1" applyFont="1" applyBorder="1" applyAlignment="1">
      <alignment horizontal="centerContinuous" vertical="center"/>
      <protection/>
    </xf>
    <xf numFmtId="167" fontId="33" fillId="0" borderId="61" xfId="65" applyNumberFormat="1" applyFont="1" applyBorder="1" applyAlignment="1">
      <alignment horizontal="center" vertical="center"/>
      <protection/>
    </xf>
    <xf numFmtId="167" fontId="17" fillId="0" borderId="82" xfId="65" applyNumberFormat="1" applyFont="1" applyBorder="1" applyAlignment="1" applyProtection="1">
      <alignment vertical="center" wrapText="1"/>
      <protection locked="0"/>
    </xf>
    <xf numFmtId="167" fontId="17" fillId="0" borderId="82" xfId="65" applyNumberFormat="1" applyFont="1" applyBorder="1" applyAlignment="1">
      <alignment vertical="center" wrapText="1"/>
      <protection/>
    </xf>
    <xf numFmtId="167" fontId="17" fillId="0" borderId="82" xfId="65" applyNumberFormat="1" applyFont="1" applyBorder="1" applyAlignment="1" applyProtection="1">
      <alignment vertical="center" wrapText="1"/>
      <protection/>
    </xf>
    <xf numFmtId="0" fontId="0" fillId="0" borderId="95" xfId="0" applyBorder="1" applyAlignment="1">
      <alignment/>
    </xf>
    <xf numFmtId="0" fontId="23" fillId="0" borderId="45" xfId="0" applyFont="1" applyFill="1" applyBorder="1" applyAlignment="1">
      <alignment vertical="center" wrapText="1"/>
    </xf>
    <xf numFmtId="176" fontId="23" fillId="0" borderId="45" xfId="0" applyNumberFormat="1" applyFont="1" applyFill="1" applyBorder="1" applyAlignment="1">
      <alignment horizontal="right" vertical="center" wrapText="1"/>
    </xf>
    <xf numFmtId="3" fontId="23" fillId="0" borderId="45" xfId="0" applyNumberFormat="1" applyFont="1" applyFill="1" applyBorder="1" applyAlignment="1">
      <alignment/>
    </xf>
    <xf numFmtId="0" fontId="23" fillId="0" borderId="82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6" xfId="58" applyFont="1" applyFill="1" applyBorder="1" applyAlignment="1" applyProtection="1">
      <alignment horizontal="left" vertical="center"/>
      <protection/>
    </xf>
    <xf numFmtId="0" fontId="23" fillId="0" borderId="73" xfId="0" applyFont="1" applyFill="1" applyBorder="1" applyAlignment="1">
      <alignment horizontal="left" vertical="top" wrapText="1"/>
    </xf>
    <xf numFmtId="3" fontId="23" fillId="0" borderId="73" xfId="0" applyNumberFormat="1" applyFont="1" applyFill="1" applyBorder="1" applyAlignment="1">
      <alignment horizontal="right" vertical="top" wrapText="1"/>
    </xf>
    <xf numFmtId="0" fontId="23" fillId="0" borderId="95" xfId="0" applyFont="1" applyBorder="1" applyAlignment="1">
      <alignment horizontal="center" vertical="top" wrapText="1"/>
    </xf>
    <xf numFmtId="0" fontId="24" fillId="0" borderId="95" xfId="0" applyFont="1" applyFill="1" applyBorder="1" applyAlignment="1">
      <alignment horizontal="left" vertical="top" wrapText="1"/>
    </xf>
    <xf numFmtId="3" fontId="24" fillId="0" borderId="95" xfId="0" applyNumberFormat="1" applyFont="1" applyFill="1" applyBorder="1" applyAlignment="1">
      <alignment horizontal="right" vertical="top" wrapText="1"/>
    </xf>
    <xf numFmtId="0" fontId="24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25" borderId="13" xfId="0" applyFont="1" applyFill="1" applyBorder="1" applyAlignment="1">
      <alignment vertical="top" wrapText="1"/>
    </xf>
    <xf numFmtId="0" fontId="24" fillId="25" borderId="13" xfId="0" applyFont="1" applyFill="1" applyBorder="1" applyAlignment="1">
      <alignment horizontal="left" vertical="top" wrapText="1" shrinkToFit="1"/>
    </xf>
    <xf numFmtId="0" fontId="24" fillId="25" borderId="13" xfId="0" applyFont="1" applyFill="1" applyBorder="1" applyAlignment="1">
      <alignment horizontal="left" vertical="top" wrapText="1"/>
    </xf>
    <xf numFmtId="0" fontId="24" fillId="25" borderId="27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2" fillId="0" borderId="96" xfId="0" applyFont="1" applyBorder="1" applyAlignment="1">
      <alignment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10" fontId="23" fillId="0" borderId="57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94" xfId="0" applyNumberFormat="1" applyFont="1" applyBorder="1" applyAlignment="1">
      <alignment horizontal="right" vertical="top" wrapText="1"/>
    </xf>
    <xf numFmtId="0" fontId="23" fillId="0" borderId="16" xfId="58" applyFont="1" applyFill="1" applyBorder="1" applyProtection="1">
      <alignment/>
      <protection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4" fillId="0" borderId="97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51" fillId="16" borderId="98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0" fillId="0" borderId="99" xfId="0" applyBorder="1" applyAlignment="1">
      <alignment/>
    </xf>
    <xf numFmtId="3" fontId="23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10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17" xfId="0" applyNumberFormat="1" applyFont="1" applyBorder="1" applyAlignment="1">
      <alignment horizontal="right" wrapText="1"/>
    </xf>
    <xf numFmtId="3" fontId="24" fillId="0" borderId="101" xfId="0" applyNumberFormat="1" applyFont="1" applyBorder="1" applyAlignment="1">
      <alignment horizontal="right" wrapText="1"/>
    </xf>
    <xf numFmtId="3" fontId="24" fillId="0" borderId="102" xfId="0" applyNumberFormat="1" applyFont="1" applyBorder="1" applyAlignment="1">
      <alignment horizontal="right" wrapText="1"/>
    </xf>
    <xf numFmtId="3" fontId="23" fillId="0" borderId="56" xfId="0" applyNumberFormat="1" applyFont="1" applyBorder="1" applyAlignment="1">
      <alignment horizontal="right" vertical="top" wrapText="1"/>
    </xf>
    <xf numFmtId="3" fontId="23" fillId="0" borderId="103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vertical="center" wrapText="1"/>
    </xf>
    <xf numFmtId="3" fontId="24" fillId="0" borderId="104" xfId="0" applyNumberFormat="1" applyFont="1" applyBorder="1" applyAlignment="1">
      <alignment horizontal="right" wrapText="1"/>
    </xf>
    <xf numFmtId="3" fontId="24" fillId="0" borderId="56" xfId="0" applyNumberFormat="1" applyFont="1" applyBorder="1" applyAlignment="1">
      <alignment horizontal="right" wrapText="1"/>
    </xf>
    <xf numFmtId="3" fontId="24" fillId="0" borderId="97" xfId="0" applyNumberFormat="1" applyFont="1" applyBorder="1" applyAlignment="1">
      <alignment horizontal="right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63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center" vertical="center" wrapText="1"/>
    </xf>
    <xf numFmtId="3" fontId="24" fillId="0" borderId="105" xfId="0" applyNumberFormat="1" applyFont="1" applyBorder="1" applyAlignment="1">
      <alignment horizontal="right" wrapText="1"/>
    </xf>
    <xf numFmtId="0" fontId="24" fillId="22" borderId="106" xfId="0" applyFont="1" applyFill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0" xfId="0" applyBorder="1" applyAlignment="1">
      <alignment/>
    </xf>
    <xf numFmtId="3" fontId="23" fillId="0" borderId="87" xfId="0" applyNumberFormat="1" applyFont="1" applyBorder="1" applyAlignment="1">
      <alignment horizontal="right" vertical="center" wrapText="1"/>
    </xf>
    <xf numFmtId="3" fontId="23" fillId="0" borderId="87" xfId="0" applyNumberFormat="1" applyFont="1" applyBorder="1" applyAlignment="1">
      <alignment horizontal="right" wrapText="1"/>
    </xf>
    <xf numFmtId="3" fontId="24" fillId="0" borderId="87" xfId="0" applyNumberFormat="1" applyFont="1" applyBorder="1" applyAlignment="1">
      <alignment horizontal="right" vertical="top" wrapText="1"/>
    </xf>
    <xf numFmtId="3" fontId="23" fillId="0" borderId="87" xfId="0" applyNumberFormat="1" applyFont="1" applyBorder="1" applyAlignment="1">
      <alignment horizontal="right" vertical="top" wrapText="1"/>
    </xf>
    <xf numFmtId="0" fontId="24" fillId="0" borderId="87" xfId="0" applyFont="1" applyFill="1" applyBorder="1" applyAlignment="1">
      <alignment horizontal="center" wrapText="1"/>
    </xf>
    <xf numFmtId="0" fontId="23" fillId="0" borderId="103" xfId="0" applyFont="1" applyBorder="1" applyAlignment="1">
      <alignment horizontal="center"/>
    </xf>
    <xf numFmtId="3" fontId="24" fillId="0" borderId="17" xfId="0" applyNumberFormat="1" applyFont="1" applyBorder="1" applyAlignment="1">
      <alignment horizontal="right" vertical="top" wrapText="1"/>
    </xf>
    <xf numFmtId="3" fontId="24" fillId="0" borderId="1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167" fontId="23" fillId="0" borderId="16" xfId="62" applyNumberFormat="1" applyFont="1" applyBorder="1" applyAlignment="1" applyProtection="1">
      <alignment horizontal="center" vertical="center" wrapText="1"/>
      <protection locked="0"/>
    </xf>
    <xf numFmtId="167" fontId="23" fillId="0" borderId="79" xfId="62" applyNumberFormat="1" applyFont="1" applyBorder="1" applyAlignment="1" applyProtection="1">
      <alignment horizontal="center" vertical="center" wrapText="1"/>
      <protection locked="0"/>
    </xf>
    <xf numFmtId="167" fontId="23" fillId="0" borderId="107" xfId="62" applyNumberFormat="1" applyFont="1" applyBorder="1" applyAlignment="1">
      <alignment vertical="center" wrapText="1"/>
      <protection/>
    </xf>
    <xf numFmtId="167" fontId="23" fillId="0" borderId="49" xfId="62" applyNumberFormat="1" applyFont="1" applyBorder="1" applyAlignment="1" applyProtection="1">
      <alignment horizontal="right" vertical="center" wrapText="1"/>
      <protection locked="0"/>
    </xf>
    <xf numFmtId="167" fontId="27" fillId="22" borderId="47" xfId="62" applyNumberFormat="1" applyFont="1" applyFill="1" applyBorder="1" applyAlignment="1">
      <alignment horizontal="center" vertical="center" wrapText="1"/>
      <protection/>
    </xf>
    <xf numFmtId="167" fontId="23" fillId="0" borderId="16" xfId="63" applyNumberFormat="1" applyFont="1" applyBorder="1" applyAlignment="1" applyProtection="1">
      <alignment horizontal="right" vertical="center" wrapText="1"/>
      <protection locked="0"/>
    </xf>
    <xf numFmtId="167" fontId="23" fillId="0" borderId="16" xfId="63" applyNumberFormat="1" applyFont="1" applyBorder="1" applyAlignment="1" applyProtection="1">
      <alignment horizontal="center" vertical="center" wrapText="1"/>
      <protection locked="0"/>
    </xf>
    <xf numFmtId="167" fontId="23" fillId="0" borderId="79" xfId="63" applyNumberFormat="1" applyFont="1" applyBorder="1" applyAlignment="1" applyProtection="1">
      <alignment horizontal="center" vertical="center" wrapText="1"/>
      <protection locked="0"/>
    </xf>
    <xf numFmtId="167" fontId="23" fillId="0" borderId="18" xfId="63" applyNumberFormat="1" applyFont="1" applyBorder="1" applyAlignment="1" applyProtection="1">
      <alignment horizontal="center" vertical="center" wrapText="1"/>
      <protection locked="0"/>
    </xf>
    <xf numFmtId="167" fontId="23" fillId="0" borderId="52" xfId="63" applyNumberFormat="1" applyFont="1" applyBorder="1" applyAlignment="1" applyProtection="1">
      <alignment vertical="center" wrapText="1"/>
      <protection locked="0"/>
    </xf>
    <xf numFmtId="1" fontId="24" fillId="0" borderId="78" xfId="63" applyNumberFormat="1" applyFont="1" applyBorder="1" applyAlignment="1">
      <alignment horizontal="right" vertical="center" wrapText="1"/>
      <protection/>
    </xf>
    <xf numFmtId="167" fontId="24" fillId="0" borderId="77" xfId="63" applyNumberFormat="1" applyFont="1" applyBorder="1" applyAlignment="1">
      <alignment vertical="center" wrapText="1"/>
      <protection/>
    </xf>
    <xf numFmtId="1" fontId="24" fillId="0" borderId="78" xfId="63" applyNumberFormat="1" applyFont="1" applyBorder="1" applyAlignment="1">
      <alignment vertical="center" wrapText="1"/>
      <protection/>
    </xf>
    <xf numFmtId="167" fontId="23" fillId="0" borderId="49" xfId="63" applyNumberFormat="1" applyFont="1" applyBorder="1" applyAlignment="1" applyProtection="1">
      <alignment horizontal="right" vertical="center" wrapText="1"/>
      <protection locked="0"/>
    </xf>
    <xf numFmtId="167" fontId="23" fillId="0" borderId="58" xfId="63" applyNumberFormat="1" applyFont="1" applyBorder="1" applyAlignment="1">
      <alignment vertical="center" wrapText="1"/>
      <protection/>
    </xf>
    <xf numFmtId="0" fontId="23" fillId="0" borderId="108" xfId="0" applyFont="1" applyBorder="1" applyAlignment="1">
      <alignment horizontal="center" vertical="top" wrapText="1"/>
    </xf>
    <xf numFmtId="0" fontId="23" fillId="0" borderId="85" xfId="0" applyFont="1" applyFill="1" applyBorder="1" applyAlignment="1">
      <alignment horizontal="left" vertical="top" wrapText="1"/>
    </xf>
    <xf numFmtId="3" fontId="23" fillId="0" borderId="109" xfId="0" applyNumberFormat="1" applyFont="1" applyFill="1" applyBorder="1" applyAlignment="1">
      <alignment horizontal="right" vertical="top" wrapText="1"/>
    </xf>
    <xf numFmtId="3" fontId="24" fillId="0" borderId="53" xfId="0" applyNumberFormat="1" applyFont="1" applyFill="1" applyBorder="1" applyAlignment="1">
      <alignment horizontal="right" vertical="top" wrapText="1"/>
    </xf>
    <xf numFmtId="3" fontId="24" fillId="0" borderId="33" xfId="0" applyNumberFormat="1" applyFont="1" applyBorder="1" applyAlignment="1">
      <alignment horizontal="right" vertical="top" wrapText="1"/>
    </xf>
    <xf numFmtId="0" fontId="0" fillId="0" borderId="109" xfId="0" applyBorder="1" applyAlignment="1">
      <alignment/>
    </xf>
    <xf numFmtId="0" fontId="23" fillId="0" borderId="18" xfId="0" applyFont="1" applyFill="1" applyBorder="1" applyAlignment="1">
      <alignment vertical="center" wrapText="1"/>
    </xf>
    <xf numFmtId="176" fontId="23" fillId="0" borderId="18" xfId="0" applyNumberFormat="1" applyFont="1" applyFill="1" applyBorder="1" applyAlignment="1">
      <alignment horizontal="right" vertical="center" wrapText="1"/>
    </xf>
    <xf numFmtId="3" fontId="23" fillId="0" borderId="18" xfId="0" applyNumberFormat="1" applyFont="1" applyFill="1" applyBorder="1" applyAlignment="1">
      <alignment/>
    </xf>
    <xf numFmtId="0" fontId="23" fillId="0" borderId="60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4" fillId="0" borderId="84" xfId="0" applyNumberFormat="1" applyFont="1" applyBorder="1" applyAlignment="1">
      <alignment horizontal="right" vertical="top" wrapText="1"/>
    </xf>
    <xf numFmtId="0" fontId="23" fillId="0" borderId="106" xfId="0" applyFont="1" applyFill="1" applyBorder="1" applyAlignment="1">
      <alignment horizontal="left" vertical="top" wrapText="1"/>
    </xf>
    <xf numFmtId="3" fontId="0" fillId="0" borderId="1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63" xfId="0" applyNumberFormat="1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0" fillId="0" borderId="110" xfId="0" applyBorder="1" applyAlignment="1">
      <alignment/>
    </xf>
    <xf numFmtId="0" fontId="0" fillId="0" borderId="111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112" xfId="67" applyFont="1" applyBorder="1" applyAlignment="1" applyProtection="1">
      <alignment horizontal="center" vertical="center" wrapText="1"/>
      <protection/>
    </xf>
    <xf numFmtId="3" fontId="24" fillId="0" borderId="16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 horizontal="left" vertical="center"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24" fillId="16" borderId="10" xfId="58" applyFont="1" applyFill="1" applyBorder="1" applyAlignment="1" applyProtection="1">
      <alignment wrapText="1"/>
      <protection/>
    </xf>
    <xf numFmtId="0" fontId="25" fillId="0" borderId="0" xfId="58" applyFont="1" applyFill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113" xfId="0" applyFont="1" applyBorder="1" applyAlignment="1">
      <alignment/>
    </xf>
    <xf numFmtId="0" fontId="23" fillId="0" borderId="0" xfId="58" applyFont="1" applyFill="1" applyAlignment="1" applyProtection="1">
      <alignment horizontal="right"/>
      <protection/>
    </xf>
    <xf numFmtId="10" fontId="24" fillId="0" borderId="0" xfId="0" applyNumberFormat="1" applyFont="1" applyFill="1" applyBorder="1" applyAlignment="1">
      <alignment horizontal="right" vertical="center" wrapText="1"/>
    </xf>
    <xf numFmtId="3" fontId="52" fillId="0" borderId="91" xfId="0" applyNumberFormat="1" applyFont="1" applyBorder="1" applyAlignment="1">
      <alignment/>
    </xf>
    <xf numFmtId="167" fontId="24" fillId="22" borderId="114" xfId="63" applyNumberFormat="1" applyFont="1" applyFill="1" applyBorder="1" applyAlignment="1">
      <alignment horizontal="center" vertical="top" wrapText="1"/>
      <protection/>
    </xf>
    <xf numFmtId="167" fontId="25" fillId="0" borderId="0" xfId="63" applyNumberFormat="1" applyFont="1" applyAlignment="1">
      <alignment horizontal="right" vertical="center" wrapText="1"/>
      <protection/>
    </xf>
    <xf numFmtId="0" fontId="40" fillId="7" borderId="5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57" fillId="16" borderId="47" xfId="56" applyFont="1" applyFill="1" applyBorder="1" applyAlignment="1">
      <alignment horizontal="center"/>
      <protection/>
    </xf>
    <xf numFmtId="0" fontId="57" fillId="16" borderId="55" xfId="56" applyFont="1" applyFill="1" applyBorder="1" applyAlignment="1">
      <alignment horizontal="center"/>
      <protection/>
    </xf>
    <xf numFmtId="0" fontId="57" fillId="0" borderId="0" xfId="56" applyFont="1" applyAlignment="1">
      <alignment horizontal="right"/>
      <protection/>
    </xf>
    <xf numFmtId="167" fontId="17" fillId="0" borderId="115" xfId="65" applyNumberFormat="1" applyBorder="1" applyAlignment="1">
      <alignment horizontal="center" vertical="center" wrapText="1"/>
      <protection/>
    </xf>
    <xf numFmtId="167" fontId="17" fillId="0" borderId="115" xfId="65" applyNumberFormat="1" applyFont="1" applyBorder="1" applyAlignment="1">
      <alignment horizontal="center" vertical="center" wrapText="1"/>
      <protection/>
    </xf>
    <xf numFmtId="0" fontId="0" fillId="0" borderId="111" xfId="0" applyFont="1" applyBorder="1" applyAlignment="1">
      <alignment horizontal="right" vertical="center" wrapText="1"/>
    </xf>
    <xf numFmtId="0" fontId="0" fillId="0" borderId="116" xfId="0" applyBorder="1" applyAlignment="1">
      <alignment horizontal="center" vertical="center" wrapText="1"/>
    </xf>
    <xf numFmtId="0" fontId="32" fillId="16" borderId="117" xfId="67" applyFont="1" applyFill="1" applyBorder="1" applyAlignment="1" applyProtection="1">
      <alignment horizontal="center" vertical="center" wrapText="1"/>
      <protection/>
    </xf>
    <xf numFmtId="0" fontId="32" fillId="16" borderId="118" xfId="67" applyFont="1" applyFill="1" applyBorder="1" applyAlignment="1" applyProtection="1">
      <alignment horizontal="center" vertical="center"/>
      <protection/>
    </xf>
    <xf numFmtId="0" fontId="32" fillId="16" borderId="119" xfId="67" applyFont="1" applyFill="1" applyBorder="1" applyAlignment="1" applyProtection="1">
      <alignment horizontal="center" vertical="center"/>
      <protection/>
    </xf>
    <xf numFmtId="3" fontId="24" fillId="0" borderId="116" xfId="0" applyNumberFormat="1" applyFont="1" applyBorder="1" applyAlignment="1">
      <alignment horizontal="right" wrapText="1"/>
    </xf>
    <xf numFmtId="0" fontId="23" fillId="0" borderId="116" xfId="0" applyFont="1" applyBorder="1" applyAlignment="1">
      <alignment wrapText="1"/>
    </xf>
    <xf numFmtId="0" fontId="24" fillId="0" borderId="116" xfId="0" applyFont="1" applyBorder="1" applyAlignment="1">
      <alignment vertical="top" wrapText="1"/>
    </xf>
    <xf numFmtId="0" fontId="27" fillId="0" borderId="15" xfId="58" applyFont="1" applyFill="1" applyBorder="1" applyProtection="1">
      <alignment/>
      <protection/>
    </xf>
    <xf numFmtId="0" fontId="25" fillId="0" borderId="52" xfId="58" applyFont="1" applyFill="1" applyBorder="1" applyProtection="1">
      <alignment/>
      <protection/>
    </xf>
    <xf numFmtId="0" fontId="25" fillId="0" borderId="58" xfId="58" applyFont="1" applyFill="1" applyBorder="1" applyProtection="1">
      <alignment/>
      <protection/>
    </xf>
    <xf numFmtId="0" fontId="25" fillId="0" borderId="15" xfId="58" applyFont="1" applyFill="1" applyBorder="1" applyProtection="1">
      <alignment/>
      <protection/>
    </xf>
    <xf numFmtId="3" fontId="25" fillId="0" borderId="61" xfId="58" applyNumberFormat="1" applyFont="1" applyFill="1" applyBorder="1" applyAlignment="1" applyProtection="1">
      <alignment/>
      <protection/>
    </xf>
    <xf numFmtId="3" fontId="27" fillId="0" borderId="61" xfId="58" applyNumberFormat="1" applyFont="1" applyFill="1" applyBorder="1" applyAlignment="1" applyProtection="1">
      <alignment/>
      <protection/>
    </xf>
    <xf numFmtId="3" fontId="27" fillId="0" borderId="61" xfId="58" applyNumberFormat="1" applyFont="1" applyFill="1" applyBorder="1" applyProtection="1">
      <alignment/>
      <protection/>
    </xf>
    <xf numFmtId="3" fontId="25" fillId="0" borderId="61" xfId="58" applyNumberFormat="1" applyFont="1" applyFill="1" applyBorder="1" applyProtection="1">
      <alignment/>
      <protection/>
    </xf>
    <xf numFmtId="3" fontId="27" fillId="0" borderId="61" xfId="58" applyNumberFormat="1" applyFont="1" applyFill="1" applyBorder="1" applyAlignment="1" applyProtection="1">
      <alignment/>
      <protection locked="0"/>
    </xf>
    <xf numFmtId="0" fontId="25" fillId="0" borderId="61" xfId="58" applyFont="1" applyFill="1" applyBorder="1" applyProtection="1">
      <alignment/>
      <protection/>
    </xf>
    <xf numFmtId="3" fontId="27" fillId="0" borderId="61" xfId="58" applyNumberFormat="1" applyFont="1" applyFill="1" applyBorder="1" applyAlignment="1" applyProtection="1">
      <alignment horizontal="right" vertical="center"/>
      <protection/>
    </xf>
    <xf numFmtId="3" fontId="25" fillId="0" borderId="61" xfId="58" applyNumberFormat="1" applyFont="1" applyFill="1" applyBorder="1" applyProtection="1">
      <alignment/>
      <protection locked="0"/>
    </xf>
    <xf numFmtId="3" fontId="27" fillId="0" borderId="61" xfId="58" applyNumberFormat="1" applyFont="1" applyFill="1" applyBorder="1" applyAlignment="1" applyProtection="1">
      <alignment vertical="center"/>
      <protection locked="0"/>
    </xf>
    <xf numFmtId="0" fontId="27" fillId="0" borderId="35" xfId="58" applyFont="1" applyFill="1" applyBorder="1" applyProtection="1">
      <alignment/>
      <protection/>
    </xf>
    <xf numFmtId="3" fontId="27" fillId="0" borderId="61" xfId="58" applyNumberFormat="1" applyFont="1" applyFill="1" applyBorder="1" applyAlignment="1" applyProtection="1">
      <alignment vertical="center"/>
      <protection/>
    </xf>
    <xf numFmtId="0" fontId="27" fillId="0" borderId="58" xfId="58" applyFont="1" applyFill="1" applyBorder="1" applyProtection="1">
      <alignment/>
      <protection/>
    </xf>
    <xf numFmtId="0" fontId="27" fillId="0" borderId="50" xfId="58" applyFont="1" applyFill="1" applyBorder="1" applyAlignment="1" applyProtection="1">
      <alignment/>
      <protection/>
    </xf>
    <xf numFmtId="3" fontId="27" fillId="0" borderId="49" xfId="58" applyNumberFormat="1" applyFont="1" applyFill="1" applyBorder="1" applyAlignment="1" applyProtection="1">
      <alignment horizontal="right" wrapText="1"/>
      <protection/>
    </xf>
    <xf numFmtId="3" fontId="27" fillId="0" borderId="59" xfId="58" applyNumberFormat="1" applyFont="1" applyFill="1" applyBorder="1" applyAlignment="1" applyProtection="1">
      <alignment horizontal="right" wrapText="1"/>
      <protection/>
    </xf>
    <xf numFmtId="0" fontId="24" fillId="16" borderId="120" xfId="58" applyFont="1" applyFill="1" applyBorder="1" applyAlignment="1" applyProtection="1">
      <alignment horizontal="center" vertical="center" wrapText="1"/>
      <protection/>
    </xf>
    <xf numFmtId="0" fontId="24" fillId="16" borderId="66" xfId="58" applyFont="1" applyFill="1" applyBorder="1" applyAlignment="1" applyProtection="1">
      <alignment vertical="center" wrapText="1"/>
      <protection/>
    </xf>
    <xf numFmtId="0" fontId="24" fillId="16" borderId="66" xfId="58" applyFont="1" applyFill="1" applyBorder="1" applyAlignment="1" applyProtection="1">
      <alignment horizontal="center" wrapText="1"/>
      <protection/>
    </xf>
    <xf numFmtId="0" fontId="24" fillId="16" borderId="121" xfId="58" applyFont="1" applyFill="1" applyBorder="1" applyAlignment="1" applyProtection="1">
      <alignment horizontal="center" wrapText="1"/>
      <protection/>
    </xf>
    <xf numFmtId="3" fontId="27" fillId="0" borderId="28" xfId="58" applyNumberFormat="1" applyFont="1" applyFill="1" applyBorder="1" applyProtection="1">
      <alignment/>
      <protection/>
    </xf>
    <xf numFmtId="3" fontId="27" fillId="0" borderId="122" xfId="58" applyNumberFormat="1" applyFont="1" applyFill="1" applyBorder="1" applyProtection="1">
      <alignment/>
      <protection/>
    </xf>
    <xf numFmtId="0" fontId="25" fillId="0" borderId="19" xfId="58" applyFont="1" applyFill="1" applyBorder="1" applyProtection="1">
      <alignment/>
      <protection/>
    </xf>
    <xf numFmtId="0" fontId="24" fillId="22" borderId="16" xfId="0" applyFont="1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3" fillId="0" borderId="123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51" fillId="0" borderId="124" xfId="0" applyFont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12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97" xfId="0" applyBorder="1" applyAlignment="1">
      <alignment/>
    </xf>
    <xf numFmtId="0" fontId="27" fillId="25" borderId="13" xfId="0" applyFont="1" applyFill="1" applyBorder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22" borderId="77" xfId="0" applyFont="1" applyFill="1" applyBorder="1" applyAlignment="1">
      <alignment horizontal="center" vertical="top" wrapText="1"/>
    </xf>
    <xf numFmtId="0" fontId="60" fillId="22" borderId="78" xfId="0" applyFont="1" applyFill="1" applyBorder="1" applyAlignment="1">
      <alignment horizontal="center" vertical="top" wrapText="1"/>
    </xf>
    <xf numFmtId="0" fontId="60" fillId="26" borderId="38" xfId="0" applyFont="1" applyFill="1" applyBorder="1" applyAlignment="1">
      <alignment horizontal="center" wrapText="1"/>
    </xf>
    <xf numFmtId="0" fontId="61" fillId="16" borderId="98" xfId="0" applyFont="1" applyFill="1" applyBorder="1" applyAlignment="1">
      <alignment wrapText="1"/>
    </xf>
    <xf numFmtId="0" fontId="62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/>
    </xf>
    <xf numFmtId="0" fontId="60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3" fontId="60" fillId="0" borderId="11" xfId="0" applyNumberFormat="1" applyFont="1" applyBorder="1" applyAlignment="1">
      <alignment horizontal="right" vertical="top" wrapText="1"/>
    </xf>
    <xf numFmtId="3" fontId="60" fillId="0" borderId="17" xfId="0" applyNumberFormat="1" applyFont="1" applyBorder="1" applyAlignment="1">
      <alignment horizontal="right" vertical="top" wrapText="1"/>
    </xf>
    <xf numFmtId="0" fontId="62" fillId="0" borderId="10" xfId="0" applyFont="1" applyBorder="1" applyAlignment="1">
      <alignment vertical="top" wrapText="1"/>
    </xf>
    <xf numFmtId="3" fontId="62" fillId="0" borderId="11" xfId="0" applyNumberFormat="1" applyFont="1" applyBorder="1" applyAlignment="1">
      <alignment horizontal="right" vertical="top" wrapText="1"/>
    </xf>
    <xf numFmtId="3" fontId="62" fillId="0" borderId="17" xfId="0" applyNumberFormat="1" applyFont="1" applyBorder="1" applyAlignment="1">
      <alignment horizontal="right" vertical="top" wrapText="1"/>
    </xf>
    <xf numFmtId="3" fontId="59" fillId="0" borderId="17" xfId="0" applyNumberFormat="1" applyFont="1" applyBorder="1" applyAlignment="1">
      <alignment/>
    </xf>
    <xf numFmtId="0" fontId="62" fillId="25" borderId="10" xfId="0" applyFont="1" applyFill="1" applyBorder="1" applyAlignment="1">
      <alignment vertical="top" wrapText="1"/>
    </xf>
    <xf numFmtId="0" fontId="62" fillId="25" borderId="10" xfId="0" applyFont="1" applyFill="1" applyBorder="1" applyAlignment="1">
      <alignment horizontal="center" vertical="top" wrapText="1" shrinkToFit="1"/>
    </xf>
    <xf numFmtId="3" fontId="60" fillId="0" borderId="11" xfId="0" applyNumberFormat="1" applyFont="1" applyBorder="1" applyAlignment="1">
      <alignment horizontal="right" wrapText="1"/>
    </xf>
    <xf numFmtId="3" fontId="60" fillId="0" borderId="17" xfId="0" applyNumberFormat="1" applyFont="1" applyBorder="1" applyAlignment="1">
      <alignment horizontal="right" wrapText="1"/>
    </xf>
    <xf numFmtId="3" fontId="62" fillId="0" borderId="11" xfId="0" applyNumberFormat="1" applyFont="1" applyBorder="1" applyAlignment="1">
      <alignment/>
    </xf>
    <xf numFmtId="3" fontId="62" fillId="0" borderId="17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0" fontId="60" fillId="22" borderId="15" xfId="0" applyFont="1" applyFill="1" applyBorder="1" applyAlignment="1">
      <alignment horizontal="center" vertical="top" wrapText="1"/>
    </xf>
    <xf numFmtId="0" fontId="60" fillId="22" borderId="10" xfId="0" applyFont="1" applyFill="1" applyBorder="1" applyAlignment="1">
      <alignment vertical="top" wrapText="1"/>
    </xf>
    <xf numFmtId="3" fontId="60" fillId="22" borderId="11" xfId="0" applyNumberFormat="1" applyFont="1" applyFill="1" applyBorder="1" applyAlignment="1">
      <alignment horizontal="right" wrapText="1"/>
    </xf>
    <xf numFmtId="3" fontId="60" fillId="22" borderId="17" xfId="0" applyNumberFormat="1" applyFont="1" applyFill="1" applyBorder="1" applyAlignment="1">
      <alignment horizontal="right" wrapText="1"/>
    </xf>
    <xf numFmtId="0" fontId="62" fillId="0" borderId="52" xfId="0" applyFont="1" applyBorder="1" applyAlignment="1">
      <alignment horizontal="center" vertical="top" wrapText="1"/>
    </xf>
    <xf numFmtId="0" fontId="62" fillId="0" borderId="18" xfId="0" applyFont="1" applyBorder="1" applyAlignment="1">
      <alignment vertical="top" wrapText="1"/>
    </xf>
    <xf numFmtId="3" fontId="62" fillId="0" borderId="94" xfId="0" applyNumberFormat="1" applyFont="1" applyBorder="1" applyAlignment="1">
      <alignment horizontal="right" vertical="top" wrapText="1"/>
    </xf>
    <xf numFmtId="0" fontId="62" fillId="25" borderId="45" xfId="0" applyFont="1" applyFill="1" applyBorder="1" applyAlignment="1">
      <alignment vertical="top" wrapText="1"/>
    </xf>
    <xf numFmtId="3" fontId="62" fillId="0" borderId="44" xfId="0" applyNumberFormat="1" applyFont="1" applyBorder="1" applyAlignment="1">
      <alignment horizontal="right" vertical="top" wrapText="1"/>
    </xf>
    <xf numFmtId="3" fontId="62" fillId="0" borderId="128" xfId="0" applyNumberFormat="1" applyFont="1" applyBorder="1" applyAlignment="1">
      <alignment horizontal="right" vertical="top" wrapText="1"/>
    </xf>
    <xf numFmtId="3" fontId="23" fillId="0" borderId="128" xfId="0" applyNumberFormat="1" applyFont="1" applyBorder="1" applyAlignment="1">
      <alignment horizontal="right" vertical="top" wrapText="1"/>
    </xf>
    <xf numFmtId="3" fontId="23" fillId="0" borderId="106" xfId="0" applyNumberFormat="1" applyFont="1" applyBorder="1" applyAlignment="1">
      <alignment horizontal="right" vertical="center" wrapText="1"/>
    </xf>
    <xf numFmtId="0" fontId="23" fillId="0" borderId="129" xfId="0" applyFont="1" applyFill="1" applyBorder="1" applyAlignment="1">
      <alignment vertical="center" wrapText="1"/>
    </xf>
    <xf numFmtId="3" fontId="23" fillId="0" borderId="129" xfId="0" applyNumberFormat="1" applyFont="1" applyFill="1" applyBorder="1" applyAlignment="1">
      <alignment horizontal="right" vertical="center" wrapText="1"/>
    </xf>
    <xf numFmtId="0" fontId="23" fillId="0" borderId="1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9" xfId="0" applyFont="1" applyFill="1" applyBorder="1" applyAlignment="1">
      <alignment vertical="center" wrapText="1"/>
    </xf>
    <xf numFmtId="176" fontId="23" fillId="0" borderId="129" xfId="0" applyNumberFormat="1" applyFont="1" applyFill="1" applyBorder="1" applyAlignment="1">
      <alignment horizontal="right" vertical="center" wrapText="1"/>
    </xf>
    <xf numFmtId="3" fontId="23" fillId="0" borderId="129" xfId="0" applyNumberFormat="1" applyFont="1" applyFill="1" applyBorder="1" applyAlignment="1">
      <alignment/>
    </xf>
    <xf numFmtId="0" fontId="23" fillId="0" borderId="13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left" vertical="center" wrapText="1"/>
    </xf>
    <xf numFmtId="3" fontId="23" fillId="0" borderId="49" xfId="0" applyNumberFormat="1" applyFont="1" applyFill="1" applyBorder="1" applyAlignment="1">
      <alignment horizontal="right" vertical="center"/>
    </xf>
    <xf numFmtId="0" fontId="23" fillId="0" borderId="61" xfId="0" applyFont="1" applyBorder="1" applyAlignment="1">
      <alignment horizontal="center" vertical="center" wrapText="1"/>
    </xf>
    <xf numFmtId="10" fontId="22" fillId="0" borderId="57" xfId="0" applyNumberFormat="1" applyFont="1" applyFill="1" applyBorder="1" applyAlignment="1">
      <alignment horizontal="center" vertical="center" wrapText="1"/>
    </xf>
    <xf numFmtId="0" fontId="23" fillId="0" borderId="129" xfId="0" applyFont="1" applyFill="1" applyBorder="1" applyAlignment="1">
      <alignment horizontal="left" vertical="center" wrapText="1"/>
    </xf>
    <xf numFmtId="3" fontId="23" fillId="0" borderId="129" xfId="0" applyNumberFormat="1" applyFont="1" applyFill="1" applyBorder="1" applyAlignment="1">
      <alignment horizontal="right" vertical="center"/>
    </xf>
    <xf numFmtId="49" fontId="22" fillId="0" borderId="15" xfId="0" applyNumberFormat="1" applyFont="1" applyBorder="1" applyAlignment="1">
      <alignment vertical="top" wrapText="1"/>
    </xf>
    <xf numFmtId="49" fontId="22" fillId="0" borderId="15" xfId="0" applyNumberFormat="1" applyFont="1" applyBorder="1" applyAlignment="1" quotePrefix="1">
      <alignment vertical="top" wrapText="1"/>
    </xf>
    <xf numFmtId="49" fontId="22" fillId="0" borderId="16" xfId="0" applyNumberFormat="1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64" fillId="0" borderId="131" xfId="0" applyFont="1" applyBorder="1" applyAlignment="1">
      <alignment vertical="top" wrapText="1"/>
    </xf>
    <xf numFmtId="0" fontId="64" fillId="0" borderId="89" xfId="0" applyFont="1" applyBorder="1" applyAlignment="1">
      <alignment vertical="top" wrapText="1"/>
    </xf>
    <xf numFmtId="0" fontId="64" fillId="0" borderId="66" xfId="0" applyFont="1" applyBorder="1" applyAlignment="1">
      <alignment vertical="top" wrapText="1"/>
    </xf>
    <xf numFmtId="49" fontId="22" fillId="0" borderId="10" xfId="0" applyNumberFormat="1" applyFont="1" applyBorder="1" applyAlignment="1">
      <alignment vertical="top" wrapText="1"/>
    </xf>
    <xf numFmtId="49" fontId="22" fillId="0" borderId="10" xfId="0" applyNumberFormat="1" applyFont="1" applyBorder="1" applyAlignment="1" quotePrefix="1">
      <alignment vertical="top" wrapText="1"/>
    </xf>
    <xf numFmtId="49" fontId="22" fillId="0" borderId="18" xfId="0" applyNumberFormat="1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64" fillId="0" borderId="2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64" fillId="0" borderId="28" xfId="0" applyFont="1" applyBorder="1" applyAlignment="1">
      <alignment vertical="top" wrapText="1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32" xfId="0" applyFont="1" applyBorder="1" applyAlignment="1">
      <alignment wrapText="1"/>
    </xf>
    <xf numFmtId="0" fontId="23" fillId="0" borderId="133" xfId="0" applyFont="1" applyBorder="1" applyAlignment="1">
      <alignment wrapText="1"/>
    </xf>
    <xf numFmtId="0" fontId="22" fillId="0" borderId="15" xfId="0" applyFont="1" applyBorder="1" applyAlignment="1">
      <alignment vertical="top" wrapText="1"/>
    </xf>
    <xf numFmtId="0" fontId="64" fillId="0" borderId="134" xfId="0" applyFont="1" applyBorder="1" applyAlignment="1">
      <alignment vertical="top" wrapText="1"/>
    </xf>
    <xf numFmtId="0" fontId="64" fillId="0" borderId="120" xfId="0" applyFont="1" applyBorder="1" applyAlignment="1">
      <alignment vertical="top" wrapText="1"/>
    </xf>
    <xf numFmtId="0" fontId="23" fillId="0" borderId="96" xfId="0" applyFont="1" applyBorder="1" applyAlignment="1">
      <alignment wrapText="1"/>
    </xf>
    <xf numFmtId="0" fontId="64" fillId="0" borderId="135" xfId="0" applyFont="1" applyBorder="1" applyAlignment="1">
      <alignment vertical="top" wrapText="1"/>
    </xf>
    <xf numFmtId="0" fontId="22" fillId="0" borderId="67" xfId="0" applyFont="1" applyBorder="1" applyAlignment="1">
      <alignment/>
    </xf>
    <xf numFmtId="0" fontId="27" fillId="25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3" fontId="52" fillId="0" borderId="100" xfId="0" applyNumberFormat="1" applyFont="1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0" fillId="7" borderId="55" xfId="0" applyFont="1" applyFill="1" applyBorder="1" applyAlignment="1">
      <alignment horizontal="center" vertical="center" wrapText="1"/>
    </xf>
    <xf numFmtId="0" fontId="40" fillId="7" borderId="47" xfId="0" applyFont="1" applyFill="1" applyBorder="1" applyAlignment="1">
      <alignment horizontal="center" vertical="center" wrapText="1"/>
    </xf>
    <xf numFmtId="0" fontId="24" fillId="0" borderId="106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6" xfId="58" applyFont="1" applyFill="1" applyBorder="1" applyAlignment="1" applyProtection="1">
      <alignment/>
      <protection/>
    </xf>
    <xf numFmtId="0" fontId="24" fillId="0" borderId="16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6" xfId="58" applyFont="1" applyFill="1" applyBorder="1" applyAlignment="1" applyProtection="1">
      <alignment/>
      <protection/>
    </xf>
    <xf numFmtId="0" fontId="0" fillId="0" borderId="111" xfId="0" applyBorder="1" applyAlignment="1">
      <alignment horizontal="center" vertical="center" wrapText="1"/>
    </xf>
    <xf numFmtId="0" fontId="27" fillId="22" borderId="136" xfId="0" applyFont="1" applyFill="1" applyBorder="1" applyAlignment="1">
      <alignment horizontal="center" vertical="top" wrapText="1"/>
    </xf>
    <xf numFmtId="0" fontId="27" fillId="22" borderId="11" xfId="0" applyFont="1" applyFill="1" applyBorder="1" applyAlignment="1">
      <alignment horizontal="center" vertical="top" wrapText="1"/>
    </xf>
    <xf numFmtId="0" fontId="27" fillId="22" borderId="23" xfId="0" applyFont="1" applyFill="1" applyBorder="1" applyAlignment="1">
      <alignment horizontal="center" vertical="top" wrapText="1"/>
    </xf>
    <xf numFmtId="0" fontId="27" fillId="22" borderId="13" xfId="0" applyFont="1" applyFill="1" applyBorder="1" applyAlignment="1">
      <alignment horizontal="center" vertical="top" wrapText="1"/>
    </xf>
    <xf numFmtId="0" fontId="40" fillId="7" borderId="47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22" borderId="10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3" fillId="0" borderId="137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24" fillId="0" borderId="13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3" fillId="0" borderId="8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39" xfId="58" applyFont="1" applyFill="1" applyBorder="1" applyAlignment="1" applyProtection="1">
      <alignment/>
      <protection/>
    </xf>
    <xf numFmtId="0" fontId="27" fillId="0" borderId="140" xfId="58" applyFont="1" applyFill="1" applyBorder="1" applyAlignment="1" applyProtection="1">
      <alignment/>
      <protection/>
    </xf>
    <xf numFmtId="0" fontId="27" fillId="0" borderId="141" xfId="58" applyFont="1" applyFill="1" applyBorder="1" applyAlignment="1" applyProtection="1">
      <alignment horizontal="left" vertical="center"/>
      <protection/>
    </xf>
    <xf numFmtId="0" fontId="27" fillId="0" borderId="16" xfId="58" applyFont="1" applyFill="1" applyBorder="1" applyAlignment="1" applyProtection="1">
      <alignment horizontal="left" vertical="center"/>
      <protection/>
    </xf>
    <xf numFmtId="0" fontId="27" fillId="0" borderId="11" xfId="58" applyFont="1" applyFill="1" applyBorder="1" applyAlignment="1" applyProtection="1">
      <alignment/>
      <protection/>
    </xf>
    <xf numFmtId="0" fontId="27" fillId="0" borderId="106" xfId="58" applyFont="1" applyFill="1" applyBorder="1" applyAlignment="1" applyProtection="1">
      <alignment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horizontal="center" vertical="top" wrapText="1"/>
    </xf>
    <xf numFmtId="0" fontId="62" fillId="0" borderId="54" xfId="0" applyFont="1" applyBorder="1" applyAlignment="1">
      <alignment horizontal="center" vertical="top" wrapText="1"/>
    </xf>
    <xf numFmtId="0" fontId="24" fillId="0" borderId="136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87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9" fillId="7" borderId="47" xfId="0" applyFont="1" applyFill="1" applyBorder="1" applyAlignment="1">
      <alignment horizontal="center" vertical="center" wrapText="1"/>
    </xf>
    <xf numFmtId="0" fontId="39" fillId="7" borderId="55" xfId="0" applyFont="1" applyFill="1" applyBorder="1" applyAlignment="1">
      <alignment horizontal="center" vertical="center" wrapText="1"/>
    </xf>
    <xf numFmtId="10" fontId="23" fillId="0" borderId="143" xfId="0" applyNumberFormat="1" applyFont="1" applyFill="1" applyBorder="1" applyAlignment="1">
      <alignment horizontal="center" vertical="center" wrapText="1"/>
    </xf>
    <xf numFmtId="10" fontId="23" fillId="0" borderId="59" xfId="0" applyNumberFormat="1" applyFont="1" applyFill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top" wrapText="1"/>
    </xf>
    <xf numFmtId="0" fontId="24" fillId="22" borderId="42" xfId="0" applyFont="1" applyFill="1" applyBorder="1" applyAlignment="1">
      <alignment horizontal="center" vertical="top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7" fillId="0" borderId="144" xfId="62" applyNumberFormat="1" applyFont="1" applyBorder="1" applyAlignment="1">
      <alignment horizontal="center" vertical="center" wrapText="1"/>
      <protection/>
    </xf>
    <xf numFmtId="167" fontId="27" fillId="0" borderId="145" xfId="63" applyNumberFormat="1" applyFont="1" applyBorder="1" applyAlignment="1">
      <alignment horizontal="center" vertical="center" wrapText="1"/>
      <protection/>
    </xf>
    <xf numFmtId="167" fontId="27" fillId="0" borderId="146" xfId="63" applyNumberFormat="1" applyFont="1" applyBorder="1" applyAlignment="1">
      <alignment horizontal="center" vertical="center" wrapText="1"/>
      <protection/>
    </xf>
    <xf numFmtId="167" fontId="27" fillId="0" borderId="147" xfId="63" applyNumberFormat="1" applyFont="1" applyBorder="1" applyAlignment="1">
      <alignment horizontal="center" vertical="center" wrapText="1"/>
      <protection/>
    </xf>
    <xf numFmtId="0" fontId="57" fillId="0" borderId="54" xfId="56" applyFont="1" applyBorder="1" applyAlignment="1">
      <alignment horizontal="left" vertical="center"/>
      <protection/>
    </xf>
    <xf numFmtId="0" fontId="57" fillId="0" borderId="45" xfId="56" applyFont="1" applyBorder="1" applyAlignment="1">
      <alignment horizontal="left" vertical="center"/>
      <protection/>
    </xf>
    <xf numFmtId="0" fontId="57" fillId="0" borderId="46" xfId="56" applyFont="1" applyBorder="1" applyAlignment="1">
      <alignment horizontal="left" vertical="center"/>
      <protection/>
    </xf>
    <xf numFmtId="0" fontId="57" fillId="0" borderId="47" xfId="56" applyFont="1" applyBorder="1" applyAlignment="1">
      <alignment horizontal="left" vertical="center"/>
      <protection/>
    </xf>
    <xf numFmtId="0" fontId="57" fillId="0" borderId="77" xfId="56" applyFont="1" applyBorder="1" applyAlignment="1">
      <alignment horizontal="left"/>
      <protection/>
    </xf>
    <xf numFmtId="0" fontId="57" fillId="0" borderId="78" xfId="56" applyFont="1" applyBorder="1" applyAlignment="1">
      <alignment horizontal="left"/>
      <protection/>
    </xf>
    <xf numFmtId="0" fontId="57" fillId="0" borderId="15" xfId="56" applyFont="1" applyBorder="1" applyAlignment="1">
      <alignment horizontal="left"/>
      <protection/>
    </xf>
    <xf numFmtId="0" fontId="57" fillId="0" borderId="10" xfId="56" applyFont="1" applyBorder="1" applyAlignment="1">
      <alignment horizontal="left"/>
      <protection/>
    </xf>
    <xf numFmtId="0" fontId="57" fillId="0" borderId="0" xfId="56" applyFont="1" applyAlignment="1">
      <alignment horizontal="center" vertical="center" wrapText="1"/>
      <protection/>
    </xf>
    <xf numFmtId="0" fontId="57" fillId="0" borderId="54" xfId="56" applyFont="1" applyBorder="1" applyAlignment="1">
      <alignment horizontal="left"/>
      <protection/>
    </xf>
    <xf numFmtId="0" fontId="57" fillId="0" borderId="45" xfId="56" applyFont="1" applyBorder="1" applyAlignment="1">
      <alignment horizontal="left"/>
      <protection/>
    </xf>
    <xf numFmtId="0" fontId="57" fillId="16" borderId="148" xfId="56" applyFont="1" applyFill="1" applyBorder="1" applyAlignment="1">
      <alignment horizontal="center"/>
      <protection/>
    </xf>
    <xf numFmtId="0" fontId="57" fillId="16" borderId="149" xfId="56" applyFont="1" applyFill="1" applyBorder="1" applyAlignment="1">
      <alignment horizontal="center"/>
      <protection/>
    </xf>
    <xf numFmtId="0" fontId="57" fillId="16" borderId="114" xfId="56" applyFont="1" applyFill="1" applyBorder="1" applyAlignment="1">
      <alignment horizontal="center"/>
      <protection/>
    </xf>
    <xf numFmtId="3" fontId="51" fillId="0" borderId="66" xfId="0" applyNumberFormat="1" applyFont="1" applyBorder="1" applyAlignment="1">
      <alignment horizontal="right"/>
    </xf>
    <xf numFmtId="3" fontId="51" fillId="0" borderId="91" xfId="0" applyNumberFormat="1" applyFont="1" applyBorder="1" applyAlignment="1">
      <alignment horizontal="right"/>
    </xf>
    <xf numFmtId="0" fontId="51" fillId="22" borderId="23" xfId="0" applyFont="1" applyFill="1" applyBorder="1" applyAlignment="1">
      <alignment horizontal="center" vertical="center"/>
    </xf>
    <xf numFmtId="0" fontId="51" fillId="22" borderId="13" xfId="0" applyFont="1" applyFill="1" applyBorder="1" applyAlignment="1">
      <alignment horizontal="center" vertical="center"/>
    </xf>
    <xf numFmtId="0" fontId="51" fillId="22" borderId="24" xfId="0" applyFont="1" applyFill="1" applyBorder="1" applyAlignment="1">
      <alignment horizontal="center" vertical="center"/>
    </xf>
    <xf numFmtId="0" fontId="51" fillId="22" borderId="10" xfId="0" applyFont="1" applyFill="1" applyBorder="1" applyAlignment="1">
      <alignment horizontal="center" vertical="center"/>
    </xf>
    <xf numFmtId="0" fontId="51" fillId="22" borderId="150" xfId="0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167" fontId="32" fillId="0" borderId="36" xfId="65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24" fillId="0" borderId="106" xfId="58" applyFont="1" applyFill="1" applyBorder="1" applyAlignment="1" applyProtection="1">
      <alignment/>
      <protection/>
    </xf>
    <xf numFmtId="0" fontId="27" fillId="22" borderId="151" xfId="0" applyFont="1" applyFill="1" applyBorder="1" applyAlignment="1">
      <alignment horizontal="center" vertical="top" wrapText="1"/>
    </xf>
    <xf numFmtId="0" fontId="27" fillId="22" borderId="33" xfId="0" applyFont="1" applyFill="1" applyBorder="1" applyAlignment="1">
      <alignment horizontal="center" vertical="top" wrapText="1"/>
    </xf>
    <xf numFmtId="0" fontId="23" fillId="0" borderId="142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center" vertical="top" wrapText="1"/>
    </xf>
    <xf numFmtId="0" fontId="27" fillId="22" borderId="152" xfId="0" applyFont="1" applyFill="1" applyBorder="1" applyAlignment="1">
      <alignment horizontal="center" vertical="top" wrapText="1"/>
    </xf>
    <xf numFmtId="0" fontId="27" fillId="22" borderId="42" xfId="0" applyFont="1" applyFill="1" applyBorder="1" applyAlignment="1">
      <alignment horizontal="center" vertical="top" wrapText="1"/>
    </xf>
    <xf numFmtId="0" fontId="51" fillId="16" borderId="36" xfId="0" applyFont="1" applyFill="1" applyBorder="1" applyAlignment="1">
      <alignment horizontal="center" vertical="top" wrapText="1"/>
    </xf>
    <xf numFmtId="0" fontId="51" fillId="16" borderId="42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ppne\Local%20Settings\Temporary%20Internet%20Files\OLKA3\2012%20%20&#233;v%20int&#233;zm&#233;nyi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 bevétel"/>
      <sheetName val="összes kiadás"/>
      <sheetName val="Gamesz bev."/>
      <sheetName val="Gamesz kiadás"/>
      <sheetName val="Szőcsény bev."/>
      <sheetName val="Szőcsény kiadás"/>
      <sheetName val="Noszlopy bevétel"/>
      <sheetName val="Noszlopy kiadás"/>
      <sheetName val="Kórház bevétel"/>
      <sheetName val="Kórház kiadás"/>
      <sheetName val="TISZK bevétel"/>
      <sheetName val="TISZK Kiadás"/>
      <sheetName val="kulturház bev"/>
      <sheetName val="kulturház kiadás"/>
      <sheetName val="Fürdő bevétel"/>
      <sheetName val="Fürdő kiadás"/>
      <sheetName val="Giminázium bev-"/>
      <sheetName val="Gimnázium kiadás"/>
    </sheetNames>
    <sheetDataSet>
      <sheetData sheetId="2">
        <row r="6">
          <cell r="E6">
            <v>0</v>
          </cell>
        </row>
      </sheetData>
      <sheetData sheetId="3">
        <row r="6">
          <cell r="E6">
            <v>0</v>
          </cell>
        </row>
      </sheetData>
      <sheetData sheetId="4">
        <row r="6">
          <cell r="E6">
            <v>0</v>
          </cell>
        </row>
      </sheetData>
      <sheetData sheetId="5">
        <row r="6">
          <cell r="E6">
            <v>0</v>
          </cell>
        </row>
      </sheetData>
      <sheetData sheetId="8">
        <row r="6">
          <cell r="E6">
            <v>0</v>
          </cell>
        </row>
        <row r="26">
          <cell r="E26">
            <v>0</v>
          </cell>
        </row>
        <row r="52">
          <cell r="E52">
            <v>0</v>
          </cell>
        </row>
      </sheetData>
      <sheetData sheetId="9">
        <row r="26">
          <cell r="E26">
            <v>0</v>
          </cell>
        </row>
        <row r="53">
          <cell r="E53">
            <v>0</v>
          </cell>
        </row>
      </sheetData>
      <sheetData sheetId="10">
        <row r="6">
          <cell r="E6">
            <v>0</v>
          </cell>
        </row>
      </sheetData>
      <sheetData sheetId="11">
        <row r="6">
          <cell r="E6">
            <v>0</v>
          </cell>
        </row>
      </sheetData>
      <sheetData sheetId="12">
        <row r="6">
          <cell r="E6">
            <v>0</v>
          </cell>
        </row>
      </sheetData>
      <sheetData sheetId="13">
        <row r="6">
          <cell r="E6">
            <v>0</v>
          </cell>
        </row>
      </sheetData>
      <sheetData sheetId="14">
        <row r="6">
          <cell r="E6">
            <v>0</v>
          </cell>
        </row>
      </sheetData>
      <sheetData sheetId="15">
        <row r="6">
          <cell r="E6">
            <v>0</v>
          </cell>
        </row>
      </sheetData>
      <sheetData sheetId="16">
        <row r="6">
          <cell r="E6">
            <v>0</v>
          </cell>
        </row>
      </sheetData>
      <sheetData sheetId="17">
        <row r="6">
          <cell r="E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="120" zoomScaleNormal="120" zoomScalePageLayoutView="0" workbookViewId="0" topLeftCell="A70">
      <selection activeCell="B1" sqref="B1:C1"/>
    </sheetView>
  </sheetViews>
  <sheetFormatPr defaultColWidth="8.00390625" defaultRowHeight="12.75"/>
  <cols>
    <col min="1" max="1" width="8.140625" style="329" customWidth="1"/>
    <col min="2" max="2" width="82.8515625" style="329" customWidth="1"/>
    <col min="3" max="3" width="15.00390625" style="329" customWidth="1"/>
    <col min="4" max="4" width="14.8515625" style="329" customWidth="1"/>
    <col min="5" max="5" width="11.421875" style="329" customWidth="1"/>
    <col min="6" max="6" width="13.8515625" style="329" customWidth="1"/>
    <col min="7" max="7" width="11.421875" style="329" customWidth="1"/>
    <col min="8" max="16384" width="8.00390625" style="329" customWidth="1"/>
  </cols>
  <sheetData>
    <row r="1" spans="2:3" ht="13.5" customHeight="1">
      <c r="B1" s="734" t="s">
        <v>561</v>
      </c>
      <c r="C1" s="735"/>
    </row>
    <row r="2" spans="2:4" ht="23.25" customHeight="1" thickBot="1">
      <c r="B2" s="736" t="s">
        <v>449</v>
      </c>
      <c r="C2" s="736"/>
      <c r="D2" s="555" t="s">
        <v>283</v>
      </c>
    </row>
    <row r="3" spans="1:7" s="328" customFormat="1" ht="25.5" customHeight="1" thickBot="1" thickTop="1">
      <c r="A3" s="598" t="s">
        <v>0</v>
      </c>
      <c r="B3" s="599" t="s">
        <v>1</v>
      </c>
      <c r="C3" s="600" t="s">
        <v>415</v>
      </c>
      <c r="D3" s="601" t="s">
        <v>514</v>
      </c>
      <c r="E3" s="329"/>
      <c r="F3" s="329"/>
      <c r="G3" s="329"/>
    </row>
    <row r="4" spans="1:7" s="402" customFormat="1" ht="16.5" thickTop="1">
      <c r="A4" s="594" t="s">
        <v>2</v>
      </c>
      <c r="B4" s="595" t="s">
        <v>3</v>
      </c>
      <c r="C4" s="596">
        <f>C5+C6</f>
        <v>1581758</v>
      </c>
      <c r="D4" s="597">
        <f>D5+D6</f>
        <v>1581758</v>
      </c>
      <c r="E4" s="341"/>
      <c r="F4" s="341"/>
      <c r="G4" s="341"/>
    </row>
    <row r="5" spans="1:4" ht="15.75">
      <c r="A5" s="580"/>
      <c r="B5" s="332" t="s">
        <v>4</v>
      </c>
      <c r="C5" s="333">
        <f>'3.Intézményi bevételek'!C27</f>
        <v>555163</v>
      </c>
      <c r="D5" s="583">
        <f>'3.Intézményi bevételek'!D27</f>
        <v>555163</v>
      </c>
    </row>
    <row r="6" spans="1:4" ht="15.75">
      <c r="A6" s="581"/>
      <c r="B6" s="331" t="s">
        <v>494</v>
      </c>
      <c r="C6" s="333">
        <f>C7+C8</f>
        <v>1026595</v>
      </c>
      <c r="D6" s="583">
        <f>D7+D8</f>
        <v>1026595</v>
      </c>
    </row>
    <row r="7" spans="1:4" ht="15.75">
      <c r="A7" s="582"/>
      <c r="B7" s="330" t="s">
        <v>5</v>
      </c>
      <c r="C7" s="333">
        <f>'5.1 Önkormányzat bevétele'!C5+'1.tájékoztató kimutatás'!D7</f>
        <v>67443</v>
      </c>
      <c r="D7" s="583">
        <f>'5.1 Önkormányzat bevétele'!D5+'1.tájékoztató kimutatás'!E7+'3.Intézményi bevételek'!D28</f>
        <v>67443</v>
      </c>
    </row>
    <row r="8" spans="1:4" ht="15.75">
      <c r="A8" s="582"/>
      <c r="B8" s="334" t="s">
        <v>6</v>
      </c>
      <c r="C8" s="333">
        <f>'5.1 Önkormányzat bevétele'!C6</f>
        <v>959152</v>
      </c>
      <c r="D8" s="583">
        <f>'5.1 Önkormányzat bevétele'!D6</f>
        <v>959152</v>
      </c>
    </row>
    <row r="9" spans="1:4" ht="15.75">
      <c r="A9" s="582"/>
      <c r="B9" s="334" t="s">
        <v>7</v>
      </c>
      <c r="C9" s="333">
        <f>'5.1 Önkormányzat bevétele'!C7</f>
        <v>506100</v>
      </c>
      <c r="D9" s="583">
        <f>'5.1 Önkormányzat bevétele'!D7</f>
        <v>506100</v>
      </c>
    </row>
    <row r="10" spans="1:4" ht="15.75">
      <c r="A10" s="582"/>
      <c r="B10" s="334" t="s">
        <v>8</v>
      </c>
      <c r="C10" s="333">
        <f>'5.1 Önkormányzat bevétele'!C8</f>
        <v>97000</v>
      </c>
      <c r="D10" s="333">
        <f>'5.1 Önkormányzat bevétele'!D8</f>
        <v>97000</v>
      </c>
    </row>
    <row r="11" spans="1:4" ht="15.75">
      <c r="A11" s="582"/>
      <c r="B11" s="334" t="s">
        <v>9</v>
      </c>
      <c r="C11" s="333">
        <f>'5.1 Önkormányzat bevétele'!C9</f>
        <v>38000</v>
      </c>
      <c r="D11" s="333">
        <f>'5.1 Önkormányzat bevétele'!D9</f>
        <v>38000</v>
      </c>
    </row>
    <row r="12" spans="1:4" ht="15.75">
      <c r="A12" s="582"/>
      <c r="B12" s="334" t="s">
        <v>10</v>
      </c>
      <c r="C12" s="333">
        <f>'5.1 Önkormányzat bevétele'!C10</f>
        <v>100</v>
      </c>
      <c r="D12" s="333">
        <f>'5.1 Önkormányzat bevétele'!D10</f>
        <v>100</v>
      </c>
    </row>
    <row r="13" spans="1:4" ht="15.75">
      <c r="A13" s="582"/>
      <c r="B13" s="334" t="s">
        <v>11</v>
      </c>
      <c r="C13" s="333">
        <f>'5.1 Önkormányzat bevétele'!C11</f>
        <v>367500</v>
      </c>
      <c r="D13" s="333">
        <f>'5.1 Önkormányzat bevétele'!D11</f>
        <v>367500</v>
      </c>
    </row>
    <row r="14" spans="1:4" ht="15.75">
      <c r="A14" s="582"/>
      <c r="B14" s="334" t="s">
        <v>11</v>
      </c>
      <c r="C14" s="333">
        <f>'5.1 Önkormányzat bevétele'!C12</f>
        <v>1500</v>
      </c>
      <c r="D14" s="333">
        <f>'5.1 Önkormányzat bevétele'!D12</f>
        <v>1500</v>
      </c>
    </row>
    <row r="15" spans="1:4" ht="15.75">
      <c r="A15" s="582"/>
      <c r="B15" s="334" t="s">
        <v>412</v>
      </c>
      <c r="C15" s="333">
        <f>'5.1 Önkormányzat bevétele'!C13</f>
        <v>2000</v>
      </c>
      <c r="D15" s="333">
        <f>'5.1 Önkormányzat bevétele'!D13</f>
        <v>2000</v>
      </c>
    </row>
    <row r="16" spans="1:4" ht="15.75">
      <c r="A16" s="582"/>
      <c r="B16" s="334" t="s">
        <v>12</v>
      </c>
      <c r="C16" s="333">
        <f>'5.1 Önkormányzat bevétele'!C14</f>
        <v>443552</v>
      </c>
      <c r="D16" s="583">
        <f>'5.1 Önkormányzat bevétele'!D14</f>
        <v>443552</v>
      </c>
    </row>
    <row r="17" spans="1:4" ht="15.75">
      <c r="A17" s="582"/>
      <c r="B17" s="334" t="s">
        <v>13</v>
      </c>
      <c r="C17" s="333">
        <f>'5.1 Önkormányzat bevétele'!C15</f>
        <v>94695</v>
      </c>
      <c r="D17" s="583">
        <f>'5.1 Önkormányzat bevétele'!D15</f>
        <v>94695</v>
      </c>
    </row>
    <row r="18" spans="1:4" ht="15.75">
      <c r="A18" s="582"/>
      <c r="B18" s="334" t="s">
        <v>14</v>
      </c>
      <c r="C18" s="333">
        <f>'5.1 Önkormányzat bevétele'!C16</f>
        <v>263857</v>
      </c>
      <c r="D18" s="583">
        <f>'5.1 Önkormányzat bevétele'!D16</f>
        <v>263857</v>
      </c>
    </row>
    <row r="19" spans="1:4" ht="15.75">
      <c r="A19" s="582"/>
      <c r="B19" s="334" t="s">
        <v>15</v>
      </c>
      <c r="C19" s="333">
        <f>'5.1 Önkormányzat bevétele'!C17</f>
        <v>85000</v>
      </c>
      <c r="D19" s="583">
        <f>'5.1 Önkormányzat bevétele'!D17</f>
        <v>85000</v>
      </c>
    </row>
    <row r="20" spans="1:4" ht="15.75">
      <c r="A20" s="582"/>
      <c r="B20" s="334" t="s">
        <v>16</v>
      </c>
      <c r="C20" s="333">
        <f>'5.1 Önkormányzat bevétele'!C18</f>
        <v>9500</v>
      </c>
      <c r="D20" s="583">
        <f>'5.1 Önkormányzat bevétele'!D18</f>
        <v>9500</v>
      </c>
    </row>
    <row r="21" spans="1:4" ht="15.75">
      <c r="A21" s="582"/>
      <c r="B21" s="334" t="s">
        <v>17</v>
      </c>
      <c r="C21" s="333">
        <f>'5.1 Önkormányzat bevétele'!C19</f>
        <v>3000</v>
      </c>
      <c r="D21" s="583">
        <f>'5.1 Önkormányzat bevétele'!D19</f>
        <v>3000</v>
      </c>
    </row>
    <row r="22" spans="1:4" ht="15.75">
      <c r="A22" s="582"/>
      <c r="B22" s="334" t="s">
        <v>18</v>
      </c>
      <c r="C22" s="333">
        <f>'5.1 Önkormányzat bevétele'!C20</f>
        <v>5000</v>
      </c>
      <c r="D22" s="583">
        <f>'5.1 Önkormányzat bevétele'!D20</f>
        <v>5000</v>
      </c>
    </row>
    <row r="23" spans="1:4" ht="15.75">
      <c r="A23" s="582"/>
      <c r="B23" s="334" t="s">
        <v>19</v>
      </c>
      <c r="C23" s="333">
        <f>'5.1 Önkormányzat bevétele'!C21</f>
        <v>1500</v>
      </c>
      <c r="D23" s="583">
        <f>'5.1 Önkormányzat bevétele'!D21</f>
        <v>1500</v>
      </c>
    </row>
    <row r="24" spans="1:4" s="341" customFormat="1" ht="15.75">
      <c r="A24" s="579" t="s">
        <v>20</v>
      </c>
      <c r="B24" s="403" t="s">
        <v>21</v>
      </c>
      <c r="C24" s="404">
        <f>'5.1 Önkormányzat bevétele'!C22</f>
        <v>1090113</v>
      </c>
      <c r="D24" s="584">
        <f>'5.1 Önkormányzat bevétele'!D22</f>
        <v>1100121</v>
      </c>
    </row>
    <row r="25" spans="1:4" ht="15.75">
      <c r="A25" s="582"/>
      <c r="B25" s="334" t="s">
        <v>22</v>
      </c>
      <c r="C25" s="333">
        <f>'5.1 Önkormányzat bevétele'!C23</f>
        <v>1090113</v>
      </c>
      <c r="D25" s="583">
        <f>'5.1 Önkormányzat bevétele'!D23</f>
        <v>1100121</v>
      </c>
    </row>
    <row r="26" spans="1:4" ht="15.75">
      <c r="A26" s="582"/>
      <c r="B26" s="334" t="s">
        <v>23</v>
      </c>
      <c r="C26" s="333">
        <f>'5.1 Önkormányzat bevétele'!C24</f>
        <v>794616</v>
      </c>
      <c r="D26" s="583">
        <f>'5.1 Önkormányzat bevétele'!D24</f>
        <v>794616</v>
      </c>
    </row>
    <row r="27" spans="1:4" ht="15.75">
      <c r="A27" s="582"/>
      <c r="B27" s="334" t="s">
        <v>513</v>
      </c>
      <c r="C27" s="333">
        <f>'5.1 Önkormányzat bevétele'!C25</f>
        <v>41050</v>
      </c>
      <c r="D27" s="583">
        <f>'5.1 Önkormányzat bevétele'!D25</f>
        <v>51058</v>
      </c>
    </row>
    <row r="28" spans="1:4" ht="15.75">
      <c r="A28" s="582"/>
      <c r="B28" s="334" t="s">
        <v>24</v>
      </c>
      <c r="C28" s="333">
        <f>'5.1 Önkormányzat bevétele'!C26</f>
        <v>183536</v>
      </c>
      <c r="D28" s="583">
        <f>'5.1 Önkormányzat bevétele'!D26</f>
        <v>183536</v>
      </c>
    </row>
    <row r="29" spans="1:4" ht="15.75">
      <c r="A29" s="582"/>
      <c r="B29" s="334" t="s">
        <v>526</v>
      </c>
      <c r="C29" s="333">
        <f>'5.1 Önkormányzat bevétele'!C27</f>
        <v>103</v>
      </c>
      <c r="D29" s="583">
        <f>'5.1 Önkormányzat bevétele'!D27</f>
        <v>103</v>
      </c>
    </row>
    <row r="30" spans="1:4" ht="15.75">
      <c r="A30" s="582"/>
      <c r="B30" s="334" t="s">
        <v>527</v>
      </c>
      <c r="C30" s="333">
        <f>'5.1 Önkormányzat bevétele'!C28</f>
        <v>6068</v>
      </c>
      <c r="D30" s="583">
        <f>'5.1 Önkormányzat bevétele'!D28</f>
        <v>6068</v>
      </c>
    </row>
    <row r="31" spans="1:4" ht="15.75">
      <c r="A31" s="582"/>
      <c r="B31" s="334" t="s">
        <v>528</v>
      </c>
      <c r="C31" s="333">
        <f>'5.1 Önkormányzat bevétele'!C29</f>
        <v>12289</v>
      </c>
      <c r="D31" s="583">
        <f>'5.1 Önkormányzat bevétele'!D29</f>
        <v>12289</v>
      </c>
    </row>
    <row r="32" spans="1:4" ht="15.75">
      <c r="A32" s="582"/>
      <c r="B32" s="334" t="s">
        <v>523</v>
      </c>
      <c r="C32" s="333">
        <f>'5.1 Önkormányzat bevétele'!C30</f>
        <v>52451</v>
      </c>
      <c r="D32" s="583">
        <f>'5.1 Önkormányzat bevétele'!D30</f>
        <v>52451</v>
      </c>
    </row>
    <row r="33" spans="1:4" s="341" customFormat="1" ht="15.75">
      <c r="A33" s="579" t="s">
        <v>25</v>
      </c>
      <c r="B33" s="403" t="s">
        <v>26</v>
      </c>
      <c r="C33" s="344">
        <f>C34+C35</f>
        <v>391102</v>
      </c>
      <c r="D33" s="585">
        <f>D34+D35</f>
        <v>391102</v>
      </c>
    </row>
    <row r="34" spans="1:4" ht="15.75">
      <c r="A34" s="582"/>
      <c r="B34" s="336" t="s">
        <v>27</v>
      </c>
      <c r="C34" s="335">
        <f>'3.Intézményi bevételek'!H27</f>
        <v>0</v>
      </c>
      <c r="D34" s="586">
        <f>'3.Intézményi bevételek'!I27</f>
        <v>0</v>
      </c>
    </row>
    <row r="35" spans="1:4" ht="15.75">
      <c r="A35" s="604"/>
      <c r="B35" s="334" t="s">
        <v>495</v>
      </c>
      <c r="C35" s="335">
        <f>'5.1 Önkormányzat bevétele'!C31</f>
        <v>391102</v>
      </c>
      <c r="D35" s="586">
        <f>'5.1 Önkormányzat bevétele'!D31</f>
        <v>391102</v>
      </c>
    </row>
    <row r="36" spans="1:4" ht="15.75">
      <c r="A36" s="582"/>
      <c r="B36" s="334" t="s">
        <v>28</v>
      </c>
      <c r="C36" s="335">
        <f>'5.1 Önkormányzat bevétele'!C32</f>
        <v>220000</v>
      </c>
      <c r="D36" s="586">
        <f>'5.1 Önkormányzat bevétele'!D32</f>
        <v>220000</v>
      </c>
    </row>
    <row r="37" spans="1:4" ht="15.75">
      <c r="A37" s="582"/>
      <c r="B37" s="334" t="s">
        <v>29</v>
      </c>
      <c r="C37" s="335">
        <f>'5.1 Önkormányzat bevétele'!C33</f>
        <v>103102</v>
      </c>
      <c r="D37" s="586">
        <f>'5.1 Önkormányzat bevétele'!D33</f>
        <v>103102</v>
      </c>
    </row>
    <row r="38" spans="1:4" ht="15.75">
      <c r="A38" s="582"/>
      <c r="B38" s="334" t="s">
        <v>30</v>
      </c>
      <c r="C38" s="335">
        <f>'5.1 Önkormányzat bevétele'!C34</f>
        <v>68000</v>
      </c>
      <c r="D38" s="586">
        <f>'5.1 Önkormányzat bevétele'!D34</f>
        <v>68000</v>
      </c>
    </row>
    <row r="39" spans="1:4" s="341" customFormat="1" ht="15.75">
      <c r="A39" s="579" t="s">
        <v>31</v>
      </c>
      <c r="B39" s="403" t="s">
        <v>32</v>
      </c>
      <c r="C39" s="405">
        <f>C40+C43+C46+C49</f>
        <v>2907117</v>
      </c>
      <c r="D39" s="587">
        <f>D40+D43+D46+D49</f>
        <v>2918759</v>
      </c>
    </row>
    <row r="40" spans="1:4" ht="15.75">
      <c r="A40" s="582"/>
      <c r="B40" s="336" t="s">
        <v>33</v>
      </c>
      <c r="C40" s="333">
        <f>'3.Intézményi bevételek'!J27</f>
        <v>647777</v>
      </c>
      <c r="D40" s="583">
        <f>'3.Intézményi bevételek'!K27</f>
        <v>647777</v>
      </c>
    </row>
    <row r="41" spans="1:4" ht="15.75">
      <c r="A41" s="582"/>
      <c r="B41" s="334" t="s">
        <v>34</v>
      </c>
      <c r="C41" s="333">
        <f>'3.Intézményi bevételek'!J26</f>
        <v>535219</v>
      </c>
      <c r="D41" s="583">
        <f>'3.Intézményi bevételek'!K26</f>
        <v>535219</v>
      </c>
    </row>
    <row r="42" spans="1:4" ht="15.75">
      <c r="A42" s="582"/>
      <c r="B42" s="334" t="s">
        <v>35</v>
      </c>
      <c r="C42" s="333">
        <f>C40-C41</f>
        <v>112558</v>
      </c>
      <c r="D42" s="583">
        <f>D40-D41</f>
        <v>112558</v>
      </c>
    </row>
    <row r="43" spans="1:4" ht="15.75">
      <c r="A43" s="582"/>
      <c r="B43" s="334" t="s">
        <v>496</v>
      </c>
      <c r="C43" s="333">
        <f>'5.1 Önkormányzat bevétele'!C36+'1.tájékoztató kimutatás'!D8</f>
        <v>185965</v>
      </c>
      <c r="D43" s="583">
        <f>'3.Intézményi bevételek'!K28+'5.1 Önkormányzat bevétele'!D36</f>
        <v>196861</v>
      </c>
    </row>
    <row r="44" spans="1:4" ht="15.75">
      <c r="A44" s="582"/>
      <c r="B44" s="334" t="s">
        <v>34</v>
      </c>
      <c r="C44" s="333">
        <f>'5.1 Önkormányzat bevétele'!C37</f>
        <v>0</v>
      </c>
      <c r="D44" s="583">
        <f>'5.1 Önkormányzat bevétele'!D37</f>
        <v>0</v>
      </c>
    </row>
    <row r="45" spans="1:4" ht="15.75">
      <c r="A45" s="582"/>
      <c r="B45" s="334" t="s">
        <v>35</v>
      </c>
      <c r="C45" s="333">
        <f>'5.1 Önkormányzat bevétele'!C38+'1.tájékoztató kimutatás'!D9</f>
        <v>185965</v>
      </c>
      <c r="D45" s="583">
        <f>'3.Intézményi bevételek'!K28+'5.1 Önkormányzat bevétele'!D38</f>
        <v>196861</v>
      </c>
    </row>
    <row r="46" spans="1:4" ht="15.75">
      <c r="A46" s="582"/>
      <c r="B46" s="336" t="s">
        <v>36</v>
      </c>
      <c r="C46" s="333">
        <f>'3.Intézményi bevételek'!C54</f>
        <v>69789</v>
      </c>
      <c r="D46" s="583">
        <f>D47+D48</f>
        <v>69789</v>
      </c>
    </row>
    <row r="47" spans="1:4" ht="15.75">
      <c r="A47" s="582"/>
      <c r="B47" s="334" t="s">
        <v>37</v>
      </c>
      <c r="C47" s="333"/>
      <c r="D47" s="588"/>
    </row>
    <row r="48" spans="1:4" ht="15.75">
      <c r="A48" s="582"/>
      <c r="B48" s="334" t="s">
        <v>38</v>
      </c>
      <c r="C48" s="333">
        <f>'3.Intézményi bevételek'!C54</f>
        <v>69789</v>
      </c>
      <c r="D48" s="583">
        <f>'3.Intézményi bevételek'!D54</f>
        <v>69789</v>
      </c>
    </row>
    <row r="49" spans="1:4" ht="15.75">
      <c r="A49" s="582"/>
      <c r="B49" s="334" t="s">
        <v>497</v>
      </c>
      <c r="C49" s="333">
        <f>'5.1 Önkormányzat bevétele'!C39</f>
        <v>2003586</v>
      </c>
      <c r="D49" s="583">
        <f>'5.1 Önkormányzat bevétele'!D39</f>
        <v>2004332</v>
      </c>
    </row>
    <row r="50" spans="1:4" ht="15.75">
      <c r="A50" s="582"/>
      <c r="B50" s="334" t="s">
        <v>37</v>
      </c>
      <c r="C50" s="333">
        <f>'5.1 Önkormányzat bevétele'!C40</f>
        <v>0</v>
      </c>
      <c r="D50" s="583">
        <f>'5.1 Önkormányzat bevétele'!D40</f>
        <v>0</v>
      </c>
    </row>
    <row r="51" spans="1:4" ht="15.75">
      <c r="A51" s="582"/>
      <c r="B51" s="334" t="s">
        <v>38</v>
      </c>
      <c r="C51" s="333">
        <f>'5.1 Önkormányzat bevétele'!C41</f>
        <v>2003586</v>
      </c>
      <c r="D51" s="583">
        <f>'5.1 Önkormányzat bevétele'!D41</f>
        <v>2004332</v>
      </c>
    </row>
    <row r="52" spans="1:4" s="341" customFormat="1" ht="15.75">
      <c r="A52" s="579" t="s">
        <v>39</v>
      </c>
      <c r="B52" s="403" t="s">
        <v>40</v>
      </c>
      <c r="C52" s="404">
        <f>C53+C54+C55+C56</f>
        <v>30906</v>
      </c>
      <c r="D52" s="584">
        <f>D53+D54+D55+D56</f>
        <v>30906</v>
      </c>
    </row>
    <row r="53" spans="1:4" ht="15.75">
      <c r="A53" s="582"/>
      <c r="B53" s="336" t="s">
        <v>41</v>
      </c>
      <c r="C53" s="333">
        <f>'3.Intézményi bevételek'!E54</f>
        <v>9470</v>
      </c>
      <c r="D53" s="586">
        <f>'3.Intézményi bevételek'!G54</f>
        <v>9470</v>
      </c>
    </row>
    <row r="54" spans="1:4" ht="15.75">
      <c r="A54" s="582"/>
      <c r="B54" s="334" t="s">
        <v>498</v>
      </c>
      <c r="C54" s="333">
        <f>'5.1 Önkormányzat bevétele'!C43</f>
        <v>7000</v>
      </c>
      <c r="D54" s="583">
        <f>'5.1 Önkormányzat bevétele'!D43</f>
        <v>7000</v>
      </c>
    </row>
    <row r="55" spans="1:4" ht="15.75">
      <c r="A55" s="582"/>
      <c r="B55" s="336" t="s">
        <v>42</v>
      </c>
      <c r="C55" s="333">
        <f>'3.Intézményi bevételek'!H54</f>
        <v>2900</v>
      </c>
      <c r="D55" s="583">
        <f>'3.Intézményi bevételek'!I54</f>
        <v>2900</v>
      </c>
    </row>
    <row r="56" spans="1:4" ht="15.75">
      <c r="A56" s="582"/>
      <c r="B56" s="334" t="s">
        <v>499</v>
      </c>
      <c r="C56" s="333">
        <f>'5.1 Önkormányzat bevétele'!C44</f>
        <v>11536</v>
      </c>
      <c r="D56" s="583">
        <f>'5.1 Önkormányzat bevétele'!D44</f>
        <v>11536</v>
      </c>
    </row>
    <row r="57" spans="1:4" s="341" customFormat="1" ht="15.75">
      <c r="A57" s="579" t="s">
        <v>43</v>
      </c>
      <c r="B57" s="403" t="s">
        <v>44</v>
      </c>
      <c r="C57" s="404">
        <f>C58+C59+C60+C61</f>
        <v>7000</v>
      </c>
      <c r="D57" s="584">
        <f>D58+D59+D60+D61</f>
        <v>7000</v>
      </c>
    </row>
    <row r="58" spans="1:4" ht="15.75">
      <c r="A58" s="582"/>
      <c r="B58" s="336" t="s">
        <v>45</v>
      </c>
      <c r="C58" s="333"/>
      <c r="D58" s="588"/>
    </row>
    <row r="59" spans="1:4" ht="15.75">
      <c r="A59" s="582"/>
      <c r="B59" s="336" t="s">
        <v>46</v>
      </c>
      <c r="C59" s="333"/>
      <c r="D59" s="588"/>
    </row>
    <row r="60" spans="1:4" ht="15.75">
      <c r="A60" s="580"/>
      <c r="B60" s="334" t="s">
        <v>500</v>
      </c>
      <c r="C60" s="333">
        <f>'5.1 Önkormányzat bevétele'!C46</f>
        <v>2000</v>
      </c>
      <c r="D60" s="583">
        <f>'5.1 Önkormányzat bevétele'!D46</f>
        <v>2000</v>
      </c>
    </row>
    <row r="61" spans="1:4" ht="15.75">
      <c r="A61" s="581"/>
      <c r="B61" s="334" t="s">
        <v>501</v>
      </c>
      <c r="C61" s="333">
        <f>'5.1 Önkormányzat bevétele'!C47</f>
        <v>5000</v>
      </c>
      <c r="D61" s="583">
        <f>'5.1 Önkormányzat bevétele'!D47</f>
        <v>5000</v>
      </c>
    </row>
    <row r="62" spans="1:4" s="338" customFormat="1" ht="28.5" customHeight="1">
      <c r="A62" s="739" t="s">
        <v>47</v>
      </c>
      <c r="B62" s="740"/>
      <c r="C62" s="337">
        <f>C4+C24+C33+C39+C52+C57</f>
        <v>6007996</v>
      </c>
      <c r="D62" s="589">
        <f>D4+D24+D33+D39+D52+D57</f>
        <v>6029646</v>
      </c>
    </row>
    <row r="63" spans="1:4" s="341" customFormat="1" ht="15.75">
      <c r="A63" s="579" t="s">
        <v>48</v>
      </c>
      <c r="B63" s="396" t="s">
        <v>49</v>
      </c>
      <c r="C63" s="404">
        <f>C64+C65</f>
        <v>301549</v>
      </c>
      <c r="D63" s="584">
        <f>D64+D65</f>
        <v>301549</v>
      </c>
    </row>
    <row r="64" spans="1:4" ht="15.75">
      <c r="A64" s="582"/>
      <c r="B64" s="330" t="s">
        <v>50</v>
      </c>
      <c r="C64" s="339">
        <f>'5.1 Önkormányzat bevétele'!C50</f>
        <v>301549</v>
      </c>
      <c r="D64" s="590">
        <f>'5.1 Önkormányzat bevétele'!D50</f>
        <v>301549</v>
      </c>
    </row>
    <row r="65" spans="1:4" ht="15.75">
      <c r="A65" s="582"/>
      <c r="B65" s="331" t="s">
        <v>51</v>
      </c>
      <c r="C65" s="339">
        <f>'5.1 Önkormányzat bevétele'!C51</f>
        <v>0</v>
      </c>
      <c r="D65" s="588"/>
    </row>
    <row r="66" spans="1:4" s="341" customFormat="1" ht="28.5" customHeight="1">
      <c r="A66" s="739" t="s">
        <v>52</v>
      </c>
      <c r="B66" s="740"/>
      <c r="C66" s="340">
        <f>C63</f>
        <v>301549</v>
      </c>
      <c r="D66" s="591">
        <f>D63</f>
        <v>301549</v>
      </c>
    </row>
    <row r="67" spans="1:4" s="341" customFormat="1" ht="15.75">
      <c r="A67" s="579" t="s">
        <v>53</v>
      </c>
      <c r="B67" s="741" t="s">
        <v>54</v>
      </c>
      <c r="C67" s="742"/>
      <c r="D67" s="592"/>
    </row>
    <row r="68" spans="1:4" ht="15.75">
      <c r="A68" s="582"/>
      <c r="B68" s="342" t="s">
        <v>55</v>
      </c>
      <c r="C68" s="335">
        <f>'3.Intézményi bevételek'!C82</f>
        <v>150300</v>
      </c>
      <c r="D68" s="586">
        <f>'3.Intézményi bevételek'!D82</f>
        <v>150300</v>
      </c>
    </row>
    <row r="69" spans="1:4" ht="15.75">
      <c r="A69" s="582"/>
      <c r="B69" s="330" t="s">
        <v>502</v>
      </c>
      <c r="C69" s="335">
        <f>'5.1 Önkormányzat bevétele'!C54</f>
        <v>0</v>
      </c>
      <c r="D69" s="588"/>
    </row>
    <row r="70" spans="1:4" ht="15.75">
      <c r="A70" s="582"/>
      <c r="B70" s="342" t="s">
        <v>56</v>
      </c>
      <c r="C70" s="335">
        <f>'3.Intézményi bevételek'!E82</f>
        <v>44625</v>
      </c>
      <c r="D70" s="586">
        <f>'3.Intézményi bevételek'!G84</f>
        <v>44625</v>
      </c>
    </row>
    <row r="71" spans="1:4" ht="15.75">
      <c r="A71" s="582"/>
      <c r="B71" s="330" t="s">
        <v>503</v>
      </c>
      <c r="C71" s="335">
        <f>'5.1 Önkormányzat bevétele'!C55</f>
        <v>431672</v>
      </c>
      <c r="D71" s="586">
        <f>'5.1 Önkormányzat bevétele'!D55</f>
        <v>431672</v>
      </c>
    </row>
    <row r="72" spans="1:4" s="341" customFormat="1" ht="16.5" customHeight="1">
      <c r="A72" s="739" t="s">
        <v>57</v>
      </c>
      <c r="B72" s="740"/>
      <c r="C72" s="343">
        <f>SUM(C68:C71)</f>
        <v>626597</v>
      </c>
      <c r="D72" s="593">
        <f>SUM(D68:D71)</f>
        <v>626597</v>
      </c>
    </row>
    <row r="73" spans="1:4" ht="16.5" thickBot="1">
      <c r="A73" s="737" t="s">
        <v>58</v>
      </c>
      <c r="B73" s="738"/>
      <c r="C73" s="602">
        <f>C62+C66+C72</f>
        <v>6936142</v>
      </c>
      <c r="D73" s="603">
        <f>D62+D66+D72</f>
        <v>6957792</v>
      </c>
    </row>
    <row r="74" ht="16.5" thickTop="1"/>
    <row r="75" spans="1:3" s="328" customFormat="1" ht="15.75">
      <c r="A75" s="329"/>
      <c r="B75" s="329"/>
      <c r="C75" s="345"/>
    </row>
    <row r="76" ht="15.75">
      <c r="C76" s="345"/>
    </row>
    <row r="78" ht="15.75">
      <c r="C78" s="345"/>
    </row>
    <row r="79" ht="15.75">
      <c r="C79" s="345"/>
    </row>
    <row r="80" ht="15.75">
      <c r="C80" s="345"/>
    </row>
    <row r="83" ht="15.75">
      <c r="C83" s="345"/>
    </row>
  </sheetData>
  <sheetProtection/>
  <mergeCells count="7">
    <mergeCell ref="B1:C1"/>
    <mergeCell ref="B2:C2"/>
    <mergeCell ref="A73:B73"/>
    <mergeCell ref="A62:B62"/>
    <mergeCell ref="A66:B66"/>
    <mergeCell ref="B67:C67"/>
    <mergeCell ref="A72:B72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7">
      <selection activeCell="H4" sqref="H4"/>
    </sheetView>
  </sheetViews>
  <sheetFormatPr defaultColWidth="8.00390625" defaultRowHeight="12.75"/>
  <cols>
    <col min="1" max="1" width="16.28125" style="281" customWidth="1"/>
    <col min="2" max="3" width="14.57421875" style="253" customWidth="1"/>
    <col min="4" max="6" width="14.7109375" style="253" customWidth="1"/>
    <col min="7" max="7" width="10.28125" style="253" customWidth="1"/>
    <col min="8" max="8" width="24.421875" style="253" customWidth="1"/>
    <col min="9" max="11" width="11.00390625" style="253" customWidth="1"/>
    <col min="12" max="16384" width="8.00390625" style="253" customWidth="1"/>
  </cols>
  <sheetData>
    <row r="1" spans="1:11" ht="15.75">
      <c r="A1" s="775" t="s">
        <v>571</v>
      </c>
      <c r="B1" s="776"/>
      <c r="C1" s="776"/>
      <c r="D1" s="776"/>
      <c r="E1" s="776"/>
      <c r="F1" s="510"/>
      <c r="G1" s="254"/>
      <c r="H1" s="255"/>
      <c r="K1" s="256"/>
    </row>
    <row r="2" spans="1:11" ht="33" customHeight="1">
      <c r="A2" s="775" t="s">
        <v>453</v>
      </c>
      <c r="B2" s="776"/>
      <c r="C2" s="776"/>
      <c r="D2" s="776"/>
      <c r="E2" s="776"/>
      <c r="F2" s="510"/>
      <c r="G2" s="254"/>
      <c r="H2" s="255"/>
      <c r="K2" s="256"/>
    </row>
    <row r="3" spans="1:11" ht="33" customHeight="1" thickBot="1">
      <c r="A3" s="547"/>
      <c r="B3" s="510"/>
      <c r="C3" s="510"/>
      <c r="D3" s="510"/>
      <c r="E3" s="510"/>
      <c r="F3" s="565" t="s">
        <v>283</v>
      </c>
      <c r="G3" s="254"/>
      <c r="H3" s="255"/>
      <c r="K3" s="256"/>
    </row>
    <row r="4" spans="1:11" ht="28.5" customHeight="1" thickBot="1" thickTop="1">
      <c r="A4" s="777" t="s">
        <v>337</v>
      </c>
      <c r="B4" s="777"/>
      <c r="C4" s="777"/>
      <c r="D4" s="777" t="s">
        <v>61</v>
      </c>
      <c r="E4" s="777"/>
      <c r="F4" s="777"/>
      <c r="G4" s="254"/>
      <c r="H4" s="255"/>
      <c r="K4" s="256"/>
    </row>
    <row r="5" spans="1:7" ht="31.5" customHeight="1" thickBot="1">
      <c r="A5" s="257" t="s">
        <v>1</v>
      </c>
      <c r="B5" s="258" t="s">
        <v>460</v>
      </c>
      <c r="C5" s="258" t="s">
        <v>509</v>
      </c>
      <c r="D5" s="515" t="s">
        <v>1</v>
      </c>
      <c r="E5" s="258" t="s">
        <v>461</v>
      </c>
      <c r="F5" s="258" t="s">
        <v>510</v>
      </c>
      <c r="G5" s="259"/>
    </row>
    <row r="6" spans="1:7" s="259" customFormat="1" ht="24.75" customHeight="1">
      <c r="A6" s="260" t="s">
        <v>355</v>
      </c>
      <c r="B6" s="261">
        <f>'1. összes bevétel'!C4-'1. összes bevétel'!C9-'1. összes bevétel'!C16-'9.2.sz.mell felhalm mérleg'!B15</f>
        <v>603278</v>
      </c>
      <c r="C6" s="261">
        <f>'1. összes bevétel'!D4-'1. összes bevétel'!D9-'1. összes bevétel'!D16-'9.2.sz.mell felhalm mérleg'!D15-'9.2.sz.mell felhalm mérleg'!C15</f>
        <v>603278</v>
      </c>
      <c r="D6" s="513" t="s">
        <v>150</v>
      </c>
      <c r="E6" s="514">
        <f>'2. ÖSSZES kiadások'!C41</f>
        <v>1528870</v>
      </c>
      <c r="F6" s="514">
        <f>'2. ÖSSZES kiadások'!D41</f>
        <v>1541707</v>
      </c>
      <c r="G6" s="255"/>
    </row>
    <row r="7" spans="1:7" ht="24.75" customHeight="1">
      <c r="A7" s="264" t="s">
        <v>356</v>
      </c>
      <c r="B7" s="263">
        <f>'1. összes bevétel'!C16</f>
        <v>443552</v>
      </c>
      <c r="C7" s="263">
        <f>'1. összes bevétel'!D16</f>
        <v>443552</v>
      </c>
      <c r="D7" s="262" t="s">
        <v>357</v>
      </c>
      <c r="E7" s="263">
        <f>'2. ÖSSZES kiadások'!C42</f>
        <v>410308</v>
      </c>
      <c r="F7" s="263">
        <f>'2. ÖSSZES kiadások'!D42</f>
        <v>413773</v>
      </c>
      <c r="G7" s="255"/>
    </row>
    <row r="8" spans="1:7" ht="24.75" customHeight="1">
      <c r="A8" s="264" t="s">
        <v>358</v>
      </c>
      <c r="B8" s="263">
        <f>'1. összes bevétel'!C40+'1. összes bevétel'!C43+'1. összes bevétel'!C54+'1. összes bevétel'!C53</f>
        <v>850212</v>
      </c>
      <c r="C8" s="263">
        <f>'1. összes bevétel'!D40+'1. összes bevétel'!D43+'1. összes bevétel'!D54+'1. összes bevétel'!D53</f>
        <v>861108</v>
      </c>
      <c r="D8" s="262" t="s">
        <v>153</v>
      </c>
      <c r="E8" s="263">
        <f>'2. ÖSSZES kiadások'!C43-'9.1.sz.mell működés mérleg'!E13-'9.2.sz.mell felhalm mérleg'!E13</f>
        <v>1715231</v>
      </c>
      <c r="F8" s="263">
        <f>'2. ÖSSZES kiadások'!D43-'9.1.sz.mell működés mérleg'!F13-'9.2.sz.mell felhalm mérleg'!F13</f>
        <v>1720088</v>
      </c>
      <c r="G8" s="255"/>
    </row>
    <row r="9" spans="1:7" ht="24.75" customHeight="1">
      <c r="A9" s="264" t="s">
        <v>359</v>
      </c>
      <c r="B9" s="263">
        <f>'1. összes bevétel'!C24</f>
        <v>1090113</v>
      </c>
      <c r="C9" s="263">
        <f>'1. összes bevétel'!D24-'9.2.sz.mell felhalm mérleg'!C7</f>
        <v>1094053</v>
      </c>
      <c r="D9" s="262" t="s">
        <v>360</v>
      </c>
      <c r="E9" s="263">
        <f>'2. ÖSSZES kiadások'!C46</f>
        <v>18322</v>
      </c>
      <c r="F9" s="263">
        <f>'2. ÖSSZES kiadások'!D46</f>
        <v>18322</v>
      </c>
      <c r="G9" s="255"/>
    </row>
    <row r="10" spans="1:7" ht="24.75" customHeight="1">
      <c r="A10" s="264" t="s">
        <v>361</v>
      </c>
      <c r="B10" s="263">
        <f>'1. összes bevétel'!C68+'1. összes bevétel'!C69</f>
        <v>150300</v>
      </c>
      <c r="C10" s="263">
        <f>'1. összes bevétel'!D68+'1. összes bevétel'!D69</f>
        <v>150300</v>
      </c>
      <c r="D10" s="262" t="s">
        <v>216</v>
      </c>
      <c r="E10" s="263">
        <f>'2. ÖSSZES kiadások'!C47</f>
        <v>131450</v>
      </c>
      <c r="F10" s="263">
        <f>'2. ÖSSZES kiadások'!D47</f>
        <v>131450</v>
      </c>
      <c r="G10" s="265"/>
    </row>
    <row r="11" spans="1:7" ht="21" customHeight="1">
      <c r="A11" s="266" t="s">
        <v>362</v>
      </c>
      <c r="B11" s="263">
        <f>'1. összes bevétel'!C9-'1. összes bevétel'!C11</f>
        <v>468100</v>
      </c>
      <c r="C11" s="263">
        <f>'1. összes bevétel'!D9-'1. összes bevétel'!D11</f>
        <v>468100</v>
      </c>
      <c r="D11" s="262" t="s">
        <v>189</v>
      </c>
      <c r="E11" s="263">
        <f>'2. ÖSSZES kiadások'!C44+'2. ÖSSZES kiadások'!C45</f>
        <v>136959</v>
      </c>
      <c r="F11" s="263">
        <f>'2. ÖSSZES kiadások'!D44+'2. ÖSSZES kiadások'!D45</f>
        <v>136819</v>
      </c>
      <c r="G11" s="255"/>
    </row>
    <row r="12" spans="1:7" ht="32.25" customHeight="1">
      <c r="A12" s="266" t="s">
        <v>314</v>
      </c>
      <c r="B12" s="263">
        <f>'1. összes bevétel'!C64</f>
        <v>301549</v>
      </c>
      <c r="C12" s="263">
        <f>'1. összes bevétel'!D64</f>
        <v>301549</v>
      </c>
      <c r="D12" s="262" t="s">
        <v>363</v>
      </c>
      <c r="E12" s="263">
        <f>'2. ÖSSZES kiadások'!C56</f>
        <v>54856</v>
      </c>
      <c r="F12" s="263">
        <f>'2. ÖSSZES kiadások'!D56</f>
        <v>54856</v>
      </c>
      <c r="G12" s="255"/>
    </row>
    <row r="13" spans="1:7" ht="40.5" customHeight="1">
      <c r="A13" s="422" t="s">
        <v>408</v>
      </c>
      <c r="B13" s="267">
        <f>'1. összes bevétel'!C60</f>
        <v>2000</v>
      </c>
      <c r="C13" s="267">
        <f>'1. összes bevétel'!D60</f>
        <v>2000</v>
      </c>
      <c r="D13" s="262" t="s">
        <v>364</v>
      </c>
      <c r="E13" s="263">
        <f>'5.2. Önkormányzat kiadás'!B16-'9.2.sz.mell felhalm mérleg'!E13</f>
        <v>70191</v>
      </c>
      <c r="F13" s="263">
        <f>'5.2. Önkormányzat kiadás'!C16-'9.2.sz.mell felhalm mérleg'!F13</f>
        <v>70191</v>
      </c>
      <c r="G13" s="255"/>
    </row>
    <row r="14" spans="1:7" ht="24.75" customHeight="1">
      <c r="A14" s="268"/>
      <c r="B14" s="269"/>
      <c r="C14" s="511"/>
      <c r="D14" s="262" t="s">
        <v>330</v>
      </c>
      <c r="E14" s="263">
        <f>'2. ÖSSZES kiadások'!C53</f>
        <v>500</v>
      </c>
      <c r="F14" s="263">
        <f>'2. ÖSSZES kiadások'!D53</f>
        <v>500</v>
      </c>
      <c r="G14" s="255"/>
    </row>
    <row r="15" spans="1:7" ht="24.75" customHeight="1">
      <c r="A15" s="266"/>
      <c r="B15" s="269"/>
      <c r="C15" s="511"/>
      <c r="D15" s="262" t="s">
        <v>365</v>
      </c>
      <c r="E15" s="263">
        <f>'2. ÖSSZES kiadások'!C18-'9.2.sz.mell felhalm mérleg'!E10</f>
        <v>142965</v>
      </c>
      <c r="F15" s="263">
        <f>'2. ÖSSZES kiadások'!D18-'9.2.sz.mell felhalm mérleg'!F10</f>
        <v>142850</v>
      </c>
      <c r="G15" s="255"/>
    </row>
    <row r="16" spans="1:7" ht="24.75" customHeight="1">
      <c r="A16" s="266"/>
      <c r="B16" s="269"/>
      <c r="C16" s="511"/>
      <c r="D16" s="270" t="s">
        <v>408</v>
      </c>
      <c r="E16" s="263">
        <f>'2. ÖSSZES kiadások'!C58</f>
        <v>1500</v>
      </c>
      <c r="F16" s="263">
        <f>'2. ÖSSZES kiadások'!D58</f>
        <v>1500</v>
      </c>
      <c r="G16" s="255"/>
    </row>
    <row r="17" spans="1:7" ht="24.75" customHeight="1">
      <c r="A17" s="266"/>
      <c r="B17" s="269"/>
      <c r="C17" s="511"/>
      <c r="D17" s="270"/>
      <c r="E17" s="269"/>
      <c r="F17" s="269"/>
      <c r="G17" s="255"/>
    </row>
    <row r="18" spans="1:7" ht="18" customHeight="1">
      <c r="A18" s="266"/>
      <c r="B18" s="269"/>
      <c r="C18" s="511"/>
      <c r="D18" s="270"/>
      <c r="E18" s="269"/>
      <c r="F18" s="269"/>
      <c r="G18" s="255"/>
    </row>
    <row r="19" spans="1:7" ht="18" customHeight="1" thickBot="1">
      <c r="A19" s="271"/>
      <c r="B19" s="272"/>
      <c r="C19" s="512"/>
      <c r="D19" s="273"/>
      <c r="E19" s="274"/>
      <c r="F19" s="274"/>
      <c r="G19" s="255"/>
    </row>
    <row r="20" spans="1:7" ht="18" customHeight="1">
      <c r="A20" s="275" t="s">
        <v>366</v>
      </c>
      <c r="B20" s="420">
        <f>SUM(B6:B19)</f>
        <v>3909104</v>
      </c>
      <c r="C20" s="420">
        <f>SUM(C6:C19)</f>
        <v>3923940</v>
      </c>
      <c r="D20" s="276" t="s">
        <v>366</v>
      </c>
      <c r="E20" s="276">
        <f>SUM(E6:E19)</f>
        <v>4211152</v>
      </c>
      <c r="F20" s="276">
        <f>SUM(F6:F19)</f>
        <v>4232056</v>
      </c>
      <c r="G20" s="255"/>
    </row>
    <row r="21" spans="1:7" ht="18" customHeight="1" thickBot="1">
      <c r="A21" s="277" t="s">
        <v>367</v>
      </c>
      <c r="B21" s="421">
        <f>IF(((E20-B20)&gt;0),E20-B20,"----")</f>
        <v>302048</v>
      </c>
      <c r="C21" s="421">
        <f>IF(((F20-C20)&gt;0),F20-C20,"----")</f>
        <v>308116</v>
      </c>
      <c r="D21" s="279" t="s">
        <v>368</v>
      </c>
      <c r="E21" s="278" t="str">
        <f>IF(((B20-E20)&gt;0),B20-E20,"----")</f>
        <v>----</v>
      </c>
      <c r="F21" s="278" t="str">
        <f>IF(((C20-F20)&gt;0),C20-F20,"----")</f>
        <v>----</v>
      </c>
      <c r="G21" s="255"/>
    </row>
    <row r="22" spans="1:8" ht="18" customHeight="1">
      <c r="A22" s="280"/>
      <c r="B22" s="255"/>
      <c r="C22" s="255"/>
      <c r="D22" s="255"/>
      <c r="E22" s="255"/>
      <c r="F22" s="255"/>
      <c r="G22" s="255"/>
      <c r="H22" s="255"/>
    </row>
    <row r="23" spans="1:8" ht="12.75">
      <c r="A23" s="280"/>
      <c r="B23" s="255"/>
      <c r="C23" s="255"/>
      <c r="D23" s="255"/>
      <c r="E23" s="255"/>
      <c r="F23" s="255"/>
      <c r="G23" s="255"/>
      <c r="H23" s="255"/>
    </row>
    <row r="24" spans="1:8" ht="12.75">
      <c r="A24" s="280"/>
      <c r="B24" s="255"/>
      <c r="C24" s="255"/>
      <c r="D24" s="255"/>
      <c r="E24" s="255"/>
      <c r="F24" s="255"/>
      <c r="G24" s="255"/>
      <c r="H24" s="255"/>
    </row>
    <row r="25" spans="1:8" ht="12.75">
      <c r="A25" s="280"/>
      <c r="B25" s="255"/>
      <c r="C25" s="255"/>
      <c r="D25" s="255"/>
      <c r="E25" s="255"/>
      <c r="F25" s="255"/>
      <c r="G25" s="255"/>
      <c r="H25" s="255"/>
    </row>
    <row r="26" spans="1:8" ht="12.75">
      <c r="A26" s="280"/>
      <c r="B26" s="255">
        <f>E23-B23</f>
        <v>0</v>
      </c>
      <c r="C26" s="255"/>
      <c r="D26" s="255"/>
      <c r="E26" s="255"/>
      <c r="F26" s="255"/>
      <c r="G26" s="255"/>
      <c r="H26" s="255"/>
    </row>
    <row r="27" spans="1:8" ht="12.75">
      <c r="A27" s="280"/>
      <c r="B27" s="255"/>
      <c r="C27" s="255"/>
      <c r="D27" s="255"/>
      <c r="E27" s="255"/>
      <c r="F27" s="255"/>
      <c r="G27" s="255"/>
      <c r="H27" s="255"/>
    </row>
    <row r="28" spans="1:8" ht="12.75">
      <c r="A28" s="280"/>
      <c r="B28" s="255"/>
      <c r="C28" s="255"/>
      <c r="D28" s="255"/>
      <c r="E28" s="255"/>
      <c r="F28" s="255"/>
      <c r="G28" s="255"/>
      <c r="H28" s="255"/>
    </row>
    <row r="29" spans="1:8" ht="12.75">
      <c r="A29" s="280"/>
      <c r="B29" s="255"/>
      <c r="C29" s="255"/>
      <c r="D29" s="255"/>
      <c r="E29" s="255"/>
      <c r="F29" s="255"/>
      <c r="G29" s="255"/>
      <c r="H29" s="255"/>
    </row>
    <row r="30" spans="1:8" ht="12.75">
      <c r="A30" s="280"/>
      <c r="B30" s="255">
        <f>B25-B27</f>
        <v>0</v>
      </c>
      <c r="C30" s="255"/>
      <c r="D30" s="255"/>
      <c r="E30" s="255"/>
      <c r="F30" s="255"/>
      <c r="G30" s="255"/>
      <c r="H30" s="255"/>
    </row>
    <row r="31" spans="1:8" ht="12.75">
      <c r="A31" s="280"/>
      <c r="B31" s="255"/>
      <c r="C31" s="255"/>
      <c r="D31" s="255"/>
      <c r="E31" s="255"/>
      <c r="F31" s="255"/>
      <c r="G31" s="255"/>
      <c r="H31" s="255"/>
    </row>
    <row r="32" spans="1:8" ht="12.75">
      <c r="A32" s="280"/>
      <c r="B32" s="255"/>
      <c r="C32" s="255"/>
      <c r="D32" s="255"/>
      <c r="E32" s="255"/>
      <c r="F32" s="255"/>
      <c r="G32" s="255"/>
      <c r="H32" s="255"/>
    </row>
    <row r="33" spans="1:8" ht="12.75">
      <c r="A33" s="280"/>
      <c r="B33" s="255"/>
      <c r="C33" s="255"/>
      <c r="D33" s="255"/>
      <c r="E33" s="255"/>
      <c r="F33" s="255"/>
      <c r="G33" s="255"/>
      <c r="H33" s="255"/>
    </row>
    <row r="34" spans="1:8" ht="12.75">
      <c r="A34" s="280"/>
      <c r="B34" s="255"/>
      <c r="C34" s="255"/>
      <c r="D34" s="255"/>
      <c r="E34" s="255"/>
      <c r="F34" s="255"/>
      <c r="G34" s="255"/>
      <c r="H34" s="255"/>
    </row>
    <row r="35" spans="1:8" ht="12.75">
      <c r="A35" s="280"/>
      <c r="B35" s="255"/>
      <c r="C35" s="255"/>
      <c r="D35" s="255"/>
      <c r="E35" s="255"/>
      <c r="F35" s="255"/>
      <c r="G35" s="255"/>
      <c r="H35" s="255"/>
    </row>
    <row r="36" spans="1:8" ht="12.75">
      <c r="A36" s="280"/>
      <c r="B36" s="255"/>
      <c r="C36" s="255"/>
      <c r="D36" s="255"/>
      <c r="E36" s="255"/>
      <c r="F36" s="255"/>
      <c r="G36" s="255"/>
      <c r="H36" s="255"/>
    </row>
    <row r="37" spans="1:8" ht="12.75">
      <c r="A37" s="280"/>
      <c r="B37" s="255"/>
      <c r="C37" s="255"/>
      <c r="D37" s="255"/>
      <c r="E37" s="255"/>
      <c r="F37" s="255"/>
      <c r="G37" s="255"/>
      <c r="H37" s="255"/>
    </row>
    <row r="38" spans="1:8" ht="12.75">
      <c r="A38" s="280"/>
      <c r="B38" s="255"/>
      <c r="C38" s="255"/>
      <c r="D38" s="255"/>
      <c r="E38" s="255"/>
      <c r="F38" s="255"/>
      <c r="G38" s="255"/>
      <c r="H38" s="255"/>
    </row>
    <row r="39" spans="1:8" ht="12.75">
      <c r="A39" s="280"/>
      <c r="B39" s="255"/>
      <c r="C39" s="255"/>
      <c r="D39" s="255"/>
      <c r="E39" s="255"/>
      <c r="F39" s="255"/>
      <c r="G39" s="255"/>
      <c r="H39" s="255"/>
    </row>
    <row r="40" spans="1:8" ht="12.75">
      <c r="A40" s="280"/>
      <c r="B40" s="255"/>
      <c r="C40" s="255"/>
      <c r="D40" s="255"/>
      <c r="E40" s="255"/>
      <c r="F40" s="255"/>
      <c r="G40" s="255"/>
      <c r="H40" s="255"/>
    </row>
    <row r="41" spans="1:8" ht="12.75">
      <c r="A41" s="280"/>
      <c r="B41" s="255"/>
      <c r="C41" s="255"/>
      <c r="D41" s="255"/>
      <c r="E41" s="255"/>
      <c r="F41" s="255"/>
      <c r="G41" s="255"/>
      <c r="H41" s="255"/>
    </row>
    <row r="42" spans="1:8" ht="12.75">
      <c r="A42" s="280"/>
      <c r="B42" s="255"/>
      <c r="C42" s="255"/>
      <c r="D42" s="255"/>
      <c r="E42" s="255"/>
      <c r="F42" s="255"/>
      <c r="G42" s="255"/>
      <c r="H42" s="255"/>
    </row>
    <row r="43" spans="1:8" ht="12.75">
      <c r="A43" s="280"/>
      <c r="B43" s="255"/>
      <c r="C43" s="255"/>
      <c r="D43" s="255"/>
      <c r="E43" s="255"/>
      <c r="F43" s="255"/>
      <c r="G43" s="255"/>
      <c r="H43" s="255"/>
    </row>
    <row r="44" spans="1:8" ht="12.75">
      <c r="A44" s="280"/>
      <c r="B44" s="255"/>
      <c r="C44" s="255"/>
      <c r="D44" s="255"/>
      <c r="E44" s="255"/>
      <c r="F44" s="255"/>
      <c r="G44" s="255"/>
      <c r="H44" s="255"/>
    </row>
    <row r="45" spans="1:8" ht="12.75">
      <c r="A45" s="280"/>
      <c r="B45" s="255"/>
      <c r="C45" s="255"/>
      <c r="D45" s="255"/>
      <c r="E45" s="255"/>
      <c r="F45" s="255"/>
      <c r="G45" s="255"/>
      <c r="H45" s="255"/>
    </row>
    <row r="46" spans="1:8" ht="12.75">
      <c r="A46" s="280"/>
      <c r="B46" s="255"/>
      <c r="C46" s="255"/>
      <c r="D46" s="255"/>
      <c r="E46" s="255"/>
      <c r="F46" s="255"/>
      <c r="G46" s="255"/>
      <c r="H46" s="255"/>
    </row>
    <row r="47" spans="1:8" ht="12.75">
      <c r="A47" s="280"/>
      <c r="B47" s="255"/>
      <c r="C47" s="255"/>
      <c r="D47" s="255"/>
      <c r="E47" s="255"/>
      <c r="F47" s="255"/>
      <c r="G47" s="255"/>
      <c r="H47" s="255"/>
    </row>
    <row r="48" spans="1:8" ht="12.75">
      <c r="A48" s="280"/>
      <c r="B48" s="255"/>
      <c r="C48" s="255"/>
      <c r="D48" s="255"/>
      <c r="E48" s="255"/>
      <c r="F48" s="255"/>
      <c r="G48" s="255"/>
      <c r="H48" s="255"/>
    </row>
    <row r="49" spans="1:8" ht="12.75">
      <c r="A49" s="280"/>
      <c r="B49" s="255"/>
      <c r="C49" s="255"/>
      <c r="D49" s="255"/>
      <c r="E49" s="255"/>
      <c r="F49" s="255"/>
      <c r="G49" s="255"/>
      <c r="H49" s="255"/>
    </row>
    <row r="50" spans="1:8" ht="12.75">
      <c r="A50" s="280"/>
      <c r="B50" s="255"/>
      <c r="C50" s="255"/>
      <c r="D50" s="255"/>
      <c r="E50" s="255"/>
      <c r="F50" s="255"/>
      <c r="G50" s="255"/>
      <c r="H50" s="255"/>
    </row>
    <row r="51" spans="1:8" ht="12.75">
      <c r="A51" s="280"/>
      <c r="B51" s="255"/>
      <c r="C51" s="255"/>
      <c r="D51" s="255"/>
      <c r="E51" s="255"/>
      <c r="F51" s="255"/>
      <c r="G51" s="255"/>
      <c r="H51" s="255"/>
    </row>
    <row r="52" spans="1:8" ht="12.75">
      <c r="A52" s="280"/>
      <c r="B52" s="255"/>
      <c r="C52" s="255"/>
      <c r="D52" s="255"/>
      <c r="E52" s="255"/>
      <c r="F52" s="255"/>
      <c r="G52" s="255"/>
      <c r="H52" s="255"/>
    </row>
    <row r="53" spans="1:8" ht="12.75">
      <c r="A53" s="280"/>
      <c r="B53" s="255"/>
      <c r="C53" s="255"/>
      <c r="D53" s="255"/>
      <c r="E53" s="255"/>
      <c r="F53" s="255"/>
      <c r="G53" s="255"/>
      <c r="H53" s="255"/>
    </row>
    <row r="54" spans="1:8" ht="12.75">
      <c r="A54" s="280"/>
      <c r="B54" s="255"/>
      <c r="C54" s="255"/>
      <c r="D54" s="255"/>
      <c r="E54" s="255"/>
      <c r="F54" s="255"/>
      <c r="G54" s="255"/>
      <c r="H54" s="255"/>
    </row>
    <row r="55" spans="1:8" ht="12.75">
      <c r="A55" s="280"/>
      <c r="B55" s="255"/>
      <c r="C55" s="255"/>
      <c r="D55" s="255"/>
      <c r="E55" s="255"/>
      <c r="F55" s="255"/>
      <c r="G55" s="255"/>
      <c r="H55" s="255"/>
    </row>
    <row r="56" spans="1:8" ht="12.75">
      <c r="A56" s="280"/>
      <c r="B56" s="255"/>
      <c r="C56" s="255"/>
      <c r="D56" s="255"/>
      <c r="E56" s="255"/>
      <c r="F56" s="255"/>
      <c r="G56" s="255"/>
      <c r="H56" s="255"/>
    </row>
    <row r="57" spans="1:8" ht="12.75">
      <c r="A57" s="280"/>
      <c r="B57" s="255"/>
      <c r="C57" s="255"/>
      <c r="D57" s="255"/>
      <c r="E57" s="255"/>
      <c r="F57" s="255"/>
      <c r="G57" s="255"/>
      <c r="H57" s="255"/>
    </row>
    <row r="58" spans="1:8" ht="12.75">
      <c r="A58" s="280"/>
      <c r="B58" s="255"/>
      <c r="C58" s="255"/>
      <c r="D58" s="255"/>
      <c r="E58" s="255"/>
      <c r="F58" s="255"/>
      <c r="G58" s="255"/>
      <c r="H58" s="255"/>
    </row>
    <row r="59" spans="1:8" ht="12.75">
      <c r="A59" s="280"/>
      <c r="B59" s="255"/>
      <c r="C59" s="255"/>
      <c r="D59" s="255"/>
      <c r="E59" s="255"/>
      <c r="F59" s="255"/>
      <c r="G59" s="255"/>
      <c r="H59" s="255"/>
    </row>
    <row r="60" spans="1:8" ht="12.75">
      <c r="A60" s="280"/>
      <c r="B60" s="255"/>
      <c r="C60" s="255"/>
      <c r="D60" s="255"/>
      <c r="E60" s="255"/>
      <c r="F60" s="255"/>
      <c r="G60" s="255"/>
      <c r="H60" s="255"/>
    </row>
    <row r="61" spans="1:8" ht="12.75">
      <c r="A61" s="280"/>
      <c r="B61" s="255"/>
      <c r="C61" s="255"/>
      <c r="D61" s="255"/>
      <c r="E61" s="255"/>
      <c r="F61" s="255"/>
      <c r="G61" s="255"/>
      <c r="H61" s="255"/>
    </row>
    <row r="62" spans="1:8" ht="12.75">
      <c r="A62" s="280"/>
      <c r="B62" s="255"/>
      <c r="C62" s="255"/>
      <c r="D62" s="255"/>
      <c r="E62" s="255"/>
      <c r="F62" s="255"/>
      <c r="G62" s="255"/>
      <c r="H62" s="255"/>
    </row>
    <row r="63" spans="1:8" ht="12.75">
      <c r="A63" s="280"/>
      <c r="B63" s="255"/>
      <c r="C63" s="255"/>
      <c r="D63" s="255"/>
      <c r="E63" s="255"/>
      <c r="F63" s="255"/>
      <c r="G63" s="255"/>
      <c r="H63" s="255"/>
    </row>
    <row r="64" spans="1:8" ht="12.75">
      <c r="A64" s="280"/>
      <c r="B64" s="255"/>
      <c r="C64" s="255"/>
      <c r="D64" s="255"/>
      <c r="E64" s="255"/>
      <c r="F64" s="255"/>
      <c r="G64" s="255"/>
      <c r="H64" s="255"/>
    </row>
    <row r="65" spans="1:8" ht="12.75">
      <c r="A65" s="280"/>
      <c r="B65" s="255"/>
      <c r="C65" s="255"/>
      <c r="D65" s="255"/>
      <c r="E65" s="255"/>
      <c r="F65" s="255"/>
      <c r="G65" s="255"/>
      <c r="H65" s="255"/>
    </row>
    <row r="66" spans="1:8" ht="12.75">
      <c r="A66" s="280"/>
      <c r="B66" s="255"/>
      <c r="C66" s="255"/>
      <c r="D66" s="255"/>
      <c r="E66" s="255"/>
      <c r="F66" s="255"/>
      <c r="G66" s="255"/>
      <c r="H66" s="255"/>
    </row>
    <row r="67" spans="1:8" ht="12.75">
      <c r="A67" s="280"/>
      <c r="B67" s="255"/>
      <c r="C67" s="255"/>
      <c r="D67" s="255"/>
      <c r="E67" s="255"/>
      <c r="F67" s="255"/>
      <c r="G67" s="255"/>
      <c r="H67" s="255"/>
    </row>
    <row r="68" spans="1:8" ht="12.75">
      <c r="A68" s="280"/>
      <c r="B68" s="255"/>
      <c r="C68" s="255"/>
      <c r="D68" s="255"/>
      <c r="E68" s="255"/>
      <c r="F68" s="255"/>
      <c r="G68" s="255"/>
      <c r="H68" s="255"/>
    </row>
    <row r="69" spans="1:8" ht="12.75">
      <c r="A69" s="280"/>
      <c r="B69" s="255"/>
      <c r="C69" s="255"/>
      <c r="D69" s="255"/>
      <c r="E69" s="255"/>
      <c r="F69" s="255"/>
      <c r="G69" s="255"/>
      <c r="H69" s="255"/>
    </row>
    <row r="70" spans="1:8" ht="12.75">
      <c r="A70" s="280"/>
      <c r="B70" s="255"/>
      <c r="C70" s="255"/>
      <c r="D70" s="255"/>
      <c r="E70" s="255"/>
      <c r="F70" s="255"/>
      <c r="G70" s="255"/>
      <c r="H70" s="255"/>
    </row>
  </sheetData>
  <sheetProtection/>
  <mergeCells count="4">
    <mergeCell ref="A1:E1"/>
    <mergeCell ref="A2:E2"/>
    <mergeCell ref="A4:C4"/>
    <mergeCell ref="D4:F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7">
      <selection activeCell="F6" sqref="F6"/>
    </sheetView>
  </sheetViews>
  <sheetFormatPr defaultColWidth="8.00390625" defaultRowHeight="12.75"/>
  <cols>
    <col min="1" max="1" width="22.421875" style="303" customWidth="1"/>
    <col min="2" max="2" width="10.7109375" style="303" customWidth="1"/>
    <col min="3" max="3" width="12.140625" style="303" customWidth="1"/>
    <col min="4" max="4" width="25.140625" style="282" customWidth="1"/>
    <col min="5" max="5" width="12.140625" style="282" customWidth="1"/>
    <col min="6" max="6" width="13.28125" style="282" customWidth="1"/>
    <col min="7" max="7" width="24.421875" style="282" customWidth="1"/>
    <col min="8" max="10" width="11.00390625" style="282" customWidth="1"/>
    <col min="11" max="16384" width="8.00390625" style="282" customWidth="1"/>
  </cols>
  <sheetData>
    <row r="1" spans="1:10" ht="28.5" customHeight="1">
      <c r="A1" s="775" t="s">
        <v>572</v>
      </c>
      <c r="B1" s="776"/>
      <c r="C1" s="776"/>
      <c r="D1" s="776"/>
      <c r="E1" s="776"/>
      <c r="F1" s="283"/>
      <c r="J1" s="284"/>
    </row>
    <row r="2" spans="1:10" ht="28.5" customHeight="1">
      <c r="A2" s="775" t="s">
        <v>454</v>
      </c>
      <c r="B2" s="776"/>
      <c r="C2" s="776"/>
      <c r="D2" s="776"/>
      <c r="E2" s="776"/>
      <c r="F2" s="283"/>
      <c r="J2" s="284"/>
    </row>
    <row r="3" spans="1:10" ht="28.5" customHeight="1" thickBot="1">
      <c r="A3" s="547"/>
      <c r="B3" s="510"/>
      <c r="C3" s="510"/>
      <c r="D3" s="510"/>
      <c r="E3" s="510"/>
      <c r="F3" s="562" t="s">
        <v>283</v>
      </c>
      <c r="J3" s="284"/>
    </row>
    <row r="4" spans="1:10" ht="28.5" customHeight="1" thickBot="1" thickTop="1">
      <c r="A4" s="778" t="s">
        <v>337</v>
      </c>
      <c r="B4" s="779"/>
      <c r="C4" s="780"/>
      <c r="D4" s="778" t="s">
        <v>61</v>
      </c>
      <c r="E4" s="779"/>
      <c r="F4" s="780"/>
      <c r="J4" s="284"/>
    </row>
    <row r="5" spans="1:7" ht="37.5" customHeight="1" thickBot="1">
      <c r="A5" s="285" t="s">
        <v>1</v>
      </c>
      <c r="B5" s="286" t="s">
        <v>416</v>
      </c>
      <c r="C5" s="561" t="s">
        <v>509</v>
      </c>
      <c r="D5" s="285" t="s">
        <v>1</v>
      </c>
      <c r="E5" s="286" t="s">
        <v>460</v>
      </c>
      <c r="F5" s="561" t="s">
        <v>509</v>
      </c>
      <c r="G5" s="287"/>
    </row>
    <row r="6" spans="1:7" s="287" customFormat="1" ht="24.75" customHeight="1">
      <c r="A6" s="288" t="s">
        <v>369</v>
      </c>
      <c r="B6" s="524">
        <f>'1. összes bevétel'!C33</f>
        <v>391102</v>
      </c>
      <c r="C6" s="524">
        <f>'1. összes bevétel'!D33</f>
        <v>391102</v>
      </c>
      <c r="D6" s="525" t="s">
        <v>370</v>
      </c>
      <c r="E6" s="524">
        <f>'2. ÖSSZES kiadások'!C49</f>
        <v>2122106</v>
      </c>
      <c r="F6" s="524">
        <f>'2. ÖSSZES kiadások'!D49</f>
        <v>2190652</v>
      </c>
      <c r="G6" s="282"/>
    </row>
    <row r="7" spans="1:6" ht="24.75" customHeight="1">
      <c r="A7" s="291" t="s">
        <v>371</v>
      </c>
      <c r="B7" s="290"/>
      <c r="C7" s="516">
        <v>6068</v>
      </c>
      <c r="D7" s="289" t="s">
        <v>372</v>
      </c>
      <c r="E7" s="290">
        <f>'2. ÖSSZES kiadások'!C51+'2. ÖSSZES kiadások'!C52</f>
        <v>76178</v>
      </c>
      <c r="F7" s="290">
        <f>'2. ÖSSZES kiadások'!D52+'2. ÖSSZES kiadások'!D51</f>
        <v>76178</v>
      </c>
    </row>
    <row r="8" spans="1:6" ht="24.75" customHeight="1">
      <c r="A8" s="291" t="s">
        <v>373</v>
      </c>
      <c r="B8" s="290"/>
      <c r="C8" s="516"/>
      <c r="D8" s="289" t="s">
        <v>374</v>
      </c>
      <c r="E8" s="290">
        <f>'2. ÖSSZES kiadások'!C50</f>
        <v>130666</v>
      </c>
      <c r="F8" s="290">
        <f>'2. ÖSSZES kiadások'!D50</f>
        <v>81199</v>
      </c>
    </row>
    <row r="9" spans="1:6" ht="24.75" customHeight="1">
      <c r="A9" s="291" t="s">
        <v>375</v>
      </c>
      <c r="B9" s="290">
        <f>'1. összes bevétel'!C55+'1. összes bevétel'!C56+'1. összes bevétel'!C46+'1. összes bevétel'!C49</f>
        <v>2087811</v>
      </c>
      <c r="C9" s="290">
        <f>'1. összes bevétel'!D55+'1. összes bevétel'!D56+'1. összes bevétel'!D46+'1. összes bevétel'!D49</f>
        <v>2088557</v>
      </c>
      <c r="D9" s="289" t="s">
        <v>376</v>
      </c>
      <c r="E9" s="290">
        <f>'2. ÖSSZES kiadások'!C55</f>
        <v>4261</v>
      </c>
      <c r="F9" s="290">
        <f>'2. ÖSSZES kiadások'!D55</f>
        <v>4261</v>
      </c>
    </row>
    <row r="10" spans="1:7" ht="24.75" customHeight="1">
      <c r="A10" s="291" t="s">
        <v>361</v>
      </c>
      <c r="B10" s="290">
        <f>'1. összes bevétel'!C70+'1. összes bevétel'!C71</f>
        <v>476297</v>
      </c>
      <c r="C10" s="290">
        <f>'1. összes bevétel'!D70+'1. összes bevétel'!D71</f>
        <v>476297</v>
      </c>
      <c r="D10" s="289" t="s">
        <v>377</v>
      </c>
      <c r="E10" s="290">
        <v>125369</v>
      </c>
      <c r="F10" s="290">
        <v>107036</v>
      </c>
      <c r="G10" s="292"/>
    </row>
    <row r="11" spans="1:6" ht="24.75" customHeight="1">
      <c r="A11" s="291" t="s">
        <v>378</v>
      </c>
      <c r="B11" s="290"/>
      <c r="C11" s="516"/>
      <c r="D11" s="293" t="s">
        <v>379</v>
      </c>
      <c r="E11" s="290">
        <f>'2. ÖSSZES kiadások'!C59</f>
        <v>1500</v>
      </c>
      <c r="F11" s="290">
        <f>'2. ÖSSZES kiadások'!D59</f>
        <v>1500</v>
      </c>
    </row>
    <row r="12" spans="1:9" ht="24.75" customHeight="1">
      <c r="A12" s="294" t="s">
        <v>380</v>
      </c>
      <c r="B12" s="290"/>
      <c r="C12" s="516"/>
      <c r="D12" s="289" t="s">
        <v>381</v>
      </c>
      <c r="E12" s="290">
        <f>'2. ÖSSZES kiadások'!C57</f>
        <v>160101</v>
      </c>
      <c r="F12" s="290">
        <f>'2. ÖSSZES kiadások'!D57</f>
        <v>160101</v>
      </c>
      <c r="I12" s="295"/>
    </row>
    <row r="13" spans="1:9" ht="24.75" customHeight="1">
      <c r="A13" s="294" t="s">
        <v>382</v>
      </c>
      <c r="B13" s="290">
        <v>38000</v>
      </c>
      <c r="C13" s="290">
        <v>38000</v>
      </c>
      <c r="D13" s="289" t="s">
        <v>383</v>
      </c>
      <c r="E13" s="290">
        <v>104809</v>
      </c>
      <c r="F13" s="290">
        <v>104809</v>
      </c>
      <c r="I13" s="295"/>
    </row>
    <row r="14" spans="1:6" ht="24.75" customHeight="1">
      <c r="A14" s="294" t="s">
        <v>384</v>
      </c>
      <c r="B14" s="290">
        <f>'1. összes bevétel'!C61</f>
        <v>5000</v>
      </c>
      <c r="C14" s="290">
        <f>'1. összes bevétel'!D61</f>
        <v>5000</v>
      </c>
      <c r="D14" s="293"/>
      <c r="E14" s="290"/>
      <c r="F14" s="290"/>
    </row>
    <row r="15" spans="1:6" ht="24.75" customHeight="1">
      <c r="A15" s="294" t="s">
        <v>385</v>
      </c>
      <c r="B15" s="290">
        <v>28828</v>
      </c>
      <c r="C15" s="290">
        <v>28828</v>
      </c>
      <c r="D15" s="293"/>
      <c r="E15" s="290"/>
      <c r="F15" s="290"/>
    </row>
    <row r="16" spans="1:6" ht="24.75" customHeight="1">
      <c r="A16" s="294"/>
      <c r="B16" s="296"/>
      <c r="C16" s="517"/>
      <c r="D16" s="293"/>
      <c r="E16" s="296"/>
      <c r="F16" s="296"/>
    </row>
    <row r="17" spans="1:6" ht="18" customHeight="1">
      <c r="A17" s="294"/>
      <c r="B17" s="296"/>
      <c r="C17" s="517"/>
      <c r="D17" s="293"/>
      <c r="E17" s="296"/>
      <c r="F17" s="296"/>
    </row>
    <row r="18" spans="1:6" ht="18" customHeight="1" thickBot="1">
      <c r="A18" s="297"/>
      <c r="B18" s="519"/>
      <c r="C18" s="518"/>
      <c r="D18" s="520"/>
      <c r="E18" s="519"/>
      <c r="F18" s="519"/>
    </row>
    <row r="19" spans="1:6" ht="38.25" customHeight="1" thickBot="1">
      <c r="A19" s="298" t="s">
        <v>366</v>
      </c>
      <c r="B19" s="521">
        <f>SUM(B6:B18)</f>
        <v>3027038</v>
      </c>
      <c r="C19" s="521">
        <f>SUM(C6:C18)</f>
        <v>3033852</v>
      </c>
      <c r="D19" s="522" t="s">
        <v>366</v>
      </c>
      <c r="E19" s="523">
        <f>SUM(E6:E18)</f>
        <v>2724990</v>
      </c>
      <c r="F19" s="523">
        <f>SUM(F6:F18)</f>
        <v>2725736</v>
      </c>
    </row>
    <row r="20" spans="1:6" ht="18" customHeight="1" thickBot="1">
      <c r="A20" s="299" t="s">
        <v>367</v>
      </c>
      <c r="B20" s="301" t="str">
        <f>IF(((E19-B19)&gt;0),E19-B19,"----")</f>
        <v>----</v>
      </c>
      <c r="C20" s="301"/>
      <c r="D20" s="300" t="s">
        <v>368</v>
      </c>
      <c r="E20" s="419">
        <f>IF(((B19-E19)&gt;0),B19-E19,"----")</f>
        <v>302048</v>
      </c>
      <c r="F20" s="419">
        <f>C19-F19</f>
        <v>308116</v>
      </c>
    </row>
    <row r="21" spans="1:6" ht="18" customHeight="1">
      <c r="A21" s="302"/>
      <c r="B21" s="302"/>
      <c r="C21" s="302"/>
      <c r="D21" s="295"/>
      <c r="E21" s="295"/>
      <c r="F21" s="295"/>
    </row>
    <row r="22" spans="1:6" ht="12.75">
      <c r="A22" s="302"/>
      <c r="B22" s="302"/>
      <c r="C22" s="302"/>
      <c r="D22" s="295"/>
      <c r="E22" s="295"/>
      <c r="F22" s="295"/>
    </row>
    <row r="23" spans="1:6" ht="12.75">
      <c r="A23" s="302"/>
      <c r="B23" s="302"/>
      <c r="C23" s="302"/>
      <c r="D23" s="295"/>
      <c r="E23" s="295"/>
      <c r="F23" s="295"/>
    </row>
    <row r="24" spans="1:6" ht="12.75">
      <c r="A24" s="302"/>
      <c r="B24" s="302"/>
      <c r="C24" s="302"/>
      <c r="D24" s="295"/>
      <c r="E24" s="295"/>
      <c r="F24" s="295"/>
    </row>
    <row r="25" spans="1:6" ht="12.75">
      <c r="A25" s="302"/>
      <c r="B25" s="302"/>
      <c r="C25" s="302"/>
      <c r="D25" s="295"/>
      <c r="E25" s="295"/>
      <c r="F25" s="295"/>
    </row>
    <row r="26" spans="1:6" ht="12.75">
      <c r="A26" s="302"/>
      <c r="B26" s="302"/>
      <c r="C26" s="302"/>
      <c r="D26" s="295"/>
      <c r="E26" s="295"/>
      <c r="F26" s="295"/>
    </row>
    <row r="27" spans="1:6" ht="12.75">
      <c r="A27" s="302"/>
      <c r="B27" s="302"/>
      <c r="C27" s="302"/>
      <c r="D27" s="295"/>
      <c r="E27" s="295"/>
      <c r="F27" s="295"/>
    </row>
    <row r="28" spans="1:6" ht="12.75">
      <c r="A28" s="302"/>
      <c r="B28" s="302"/>
      <c r="C28" s="302"/>
      <c r="D28" s="295"/>
      <c r="E28" s="295"/>
      <c r="F28" s="295"/>
    </row>
    <row r="29" spans="1:6" ht="12.75">
      <c r="A29" s="302"/>
      <c r="B29" s="302"/>
      <c r="C29" s="302"/>
      <c r="D29" s="295"/>
      <c r="E29" s="295"/>
      <c r="F29" s="295"/>
    </row>
    <row r="30" spans="1:6" ht="12.75">
      <c r="A30" s="302"/>
      <c r="B30" s="302"/>
      <c r="C30" s="302"/>
      <c r="D30" s="295"/>
      <c r="E30" s="295"/>
      <c r="F30" s="295"/>
    </row>
    <row r="31" spans="1:6" ht="12.75">
      <c r="A31" s="302"/>
      <c r="B31" s="302"/>
      <c r="C31" s="302"/>
      <c r="D31" s="295"/>
      <c r="E31" s="295"/>
      <c r="F31" s="295"/>
    </row>
    <row r="32" spans="1:6" ht="12.75">
      <c r="A32" s="302"/>
      <c r="B32" s="302"/>
      <c r="C32" s="302"/>
      <c r="D32" s="295"/>
      <c r="E32" s="295"/>
      <c r="F32" s="295"/>
    </row>
    <row r="33" spans="1:6" ht="12.75">
      <c r="A33" s="302"/>
      <c r="B33" s="302"/>
      <c r="C33" s="302"/>
      <c r="D33" s="295"/>
      <c r="E33" s="295"/>
      <c r="F33" s="295"/>
    </row>
    <row r="34" spans="1:6" ht="12.75">
      <c r="A34" s="302"/>
      <c r="B34" s="302"/>
      <c r="C34" s="302"/>
      <c r="D34" s="295"/>
      <c r="E34" s="295"/>
      <c r="F34" s="295"/>
    </row>
    <row r="35" spans="1:6" ht="12.75">
      <c r="A35" s="302"/>
      <c r="B35" s="302"/>
      <c r="C35" s="302"/>
      <c r="D35" s="295"/>
      <c r="E35" s="295"/>
      <c r="F35" s="295"/>
    </row>
    <row r="36" spans="1:6" ht="12.75">
      <c r="A36" s="302"/>
      <c r="B36" s="302"/>
      <c r="C36" s="302"/>
      <c r="D36" s="295"/>
      <c r="E36" s="295"/>
      <c r="F36" s="295"/>
    </row>
    <row r="37" spans="1:6" ht="12.75">
      <c r="A37" s="302"/>
      <c r="B37" s="302"/>
      <c r="C37" s="302"/>
      <c r="D37" s="295"/>
      <c r="E37" s="295"/>
      <c r="F37" s="295"/>
    </row>
    <row r="38" spans="1:6" ht="12.75">
      <c r="A38" s="302"/>
      <c r="B38" s="302"/>
      <c r="C38" s="302"/>
      <c r="D38" s="295"/>
      <c r="E38" s="295"/>
      <c r="F38" s="295"/>
    </row>
    <row r="39" spans="1:6" ht="12.75">
      <c r="A39" s="302"/>
      <c r="B39" s="302"/>
      <c r="C39" s="302"/>
      <c r="D39" s="295"/>
      <c r="E39" s="295"/>
      <c r="F39" s="295"/>
    </row>
    <row r="40" spans="1:6" ht="12.75">
      <c r="A40" s="302"/>
      <c r="B40" s="302"/>
      <c r="C40" s="302"/>
      <c r="D40" s="295"/>
      <c r="E40" s="295"/>
      <c r="F40" s="295"/>
    </row>
    <row r="41" spans="1:6" ht="12.75">
      <c r="A41" s="302"/>
      <c r="B41" s="302"/>
      <c r="C41" s="302"/>
      <c r="D41" s="295"/>
      <c r="E41" s="295"/>
      <c r="F41" s="295"/>
    </row>
    <row r="42" spans="1:6" ht="12.75">
      <c r="A42" s="302"/>
      <c r="B42" s="302"/>
      <c r="C42" s="302"/>
      <c r="D42" s="295"/>
      <c r="E42" s="295"/>
      <c r="F42" s="295"/>
    </row>
    <row r="43" spans="1:6" ht="12.75">
      <c r="A43" s="302"/>
      <c r="B43" s="302"/>
      <c r="C43" s="302"/>
      <c r="D43" s="295"/>
      <c r="E43" s="295"/>
      <c r="F43" s="295"/>
    </row>
    <row r="44" spans="1:6" ht="12.75">
      <c r="A44" s="302"/>
      <c r="B44" s="302"/>
      <c r="C44" s="302"/>
      <c r="D44" s="295"/>
      <c r="E44" s="295"/>
      <c r="F44" s="295"/>
    </row>
    <row r="45" spans="1:6" ht="12.75">
      <c r="A45" s="302"/>
      <c r="B45" s="302"/>
      <c r="C45" s="302"/>
      <c r="D45" s="295"/>
      <c r="E45" s="295"/>
      <c r="F45" s="295"/>
    </row>
    <row r="46" spans="1:6" ht="12.75">
      <c r="A46" s="302"/>
      <c r="B46" s="302"/>
      <c r="C46" s="302"/>
      <c r="D46" s="295"/>
      <c r="E46" s="295"/>
      <c r="F46" s="295"/>
    </row>
    <row r="47" spans="1:6" ht="12.75">
      <c r="A47" s="302"/>
      <c r="B47" s="302"/>
      <c r="C47" s="302"/>
      <c r="D47" s="295"/>
      <c r="E47" s="295"/>
      <c r="F47" s="295"/>
    </row>
    <row r="48" spans="1:6" ht="12.75">
      <c r="A48" s="302"/>
      <c r="B48" s="302"/>
      <c r="C48" s="302"/>
      <c r="D48" s="295"/>
      <c r="E48" s="295"/>
      <c r="F48" s="295"/>
    </row>
    <row r="49" spans="1:6" ht="12.75">
      <c r="A49" s="302"/>
      <c r="B49" s="302"/>
      <c r="C49" s="302"/>
      <c r="D49" s="295"/>
      <c r="E49" s="295"/>
      <c r="F49" s="295"/>
    </row>
    <row r="50" spans="1:6" ht="12.75">
      <c r="A50" s="302"/>
      <c r="B50" s="302"/>
      <c r="C50" s="302"/>
      <c r="D50" s="295"/>
      <c r="E50" s="295"/>
      <c r="F50" s="295"/>
    </row>
    <row r="51" spans="1:6" ht="12.75">
      <c r="A51" s="302"/>
      <c r="B51" s="302"/>
      <c r="C51" s="302"/>
      <c r="D51" s="295"/>
      <c r="E51" s="295"/>
      <c r="F51" s="295"/>
    </row>
    <row r="52" spans="1:6" ht="12.75">
      <c r="A52" s="302"/>
      <c r="B52" s="302"/>
      <c r="C52" s="302"/>
      <c r="D52" s="295"/>
      <c r="E52" s="295"/>
      <c r="F52" s="295"/>
    </row>
    <row r="53" spans="1:6" ht="12.75">
      <c r="A53" s="302"/>
      <c r="B53" s="302"/>
      <c r="C53" s="302"/>
      <c r="D53" s="295"/>
      <c r="E53" s="295"/>
      <c r="F53" s="295"/>
    </row>
    <row r="54" spans="1:6" ht="12.75">
      <c r="A54" s="302"/>
      <c r="B54" s="302"/>
      <c r="C54" s="302"/>
      <c r="D54" s="295"/>
      <c r="E54" s="295"/>
      <c r="F54" s="295"/>
    </row>
    <row r="55" spans="1:6" ht="12.75">
      <c r="A55" s="302"/>
      <c r="B55" s="302"/>
      <c r="C55" s="302"/>
      <c r="D55" s="295"/>
      <c r="E55" s="295"/>
      <c r="F55" s="295"/>
    </row>
    <row r="56" spans="1:6" ht="12.75">
      <c r="A56" s="302"/>
      <c r="B56" s="302"/>
      <c r="C56" s="302"/>
      <c r="D56" s="295"/>
      <c r="E56" s="295"/>
      <c r="F56" s="295"/>
    </row>
    <row r="57" spans="1:6" ht="12.75">
      <c r="A57" s="302"/>
      <c r="B57" s="302"/>
      <c r="C57" s="302"/>
      <c r="D57" s="295"/>
      <c r="E57" s="295"/>
      <c r="F57" s="295"/>
    </row>
    <row r="58" spans="1:6" ht="12.75">
      <c r="A58" s="302"/>
      <c r="B58" s="302"/>
      <c r="C58" s="302"/>
      <c r="D58" s="295"/>
      <c r="E58" s="295"/>
      <c r="F58" s="295"/>
    </row>
  </sheetData>
  <sheetProtection/>
  <mergeCells count="4">
    <mergeCell ref="A1:E1"/>
    <mergeCell ref="A2:E2"/>
    <mergeCell ref="A4:C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4"/>
  <sheetViews>
    <sheetView zoomScalePageLayoutView="0" workbookViewId="0" topLeftCell="A1">
      <selection activeCell="G11" sqref="G11"/>
    </sheetView>
  </sheetViews>
  <sheetFormatPr defaultColWidth="8.00390625" defaultRowHeight="12.75"/>
  <cols>
    <col min="1" max="2" width="8.00390625" style="305" customWidth="1"/>
    <col min="3" max="3" width="9.00390625" style="305" customWidth="1"/>
    <col min="4" max="4" width="6.140625" style="305" customWidth="1"/>
    <col min="5" max="5" width="4.28125" style="305" customWidth="1"/>
    <col min="6" max="6" width="27.140625" style="305" customWidth="1"/>
    <col min="7" max="9" width="15.7109375" style="305" customWidth="1"/>
    <col min="10" max="16384" width="8.00390625" style="305" customWidth="1"/>
  </cols>
  <sheetData>
    <row r="1" spans="3:9" ht="15.75">
      <c r="C1" s="789" t="s">
        <v>573</v>
      </c>
      <c r="D1" s="789"/>
      <c r="E1" s="789"/>
      <c r="F1" s="789"/>
      <c r="G1" s="789"/>
      <c r="H1" s="789"/>
      <c r="I1" s="789"/>
    </row>
    <row r="2" spans="3:9" ht="36" customHeight="1">
      <c r="C2" s="789" t="s">
        <v>455</v>
      </c>
      <c r="D2" s="789"/>
      <c r="E2" s="789"/>
      <c r="F2" s="789"/>
      <c r="G2" s="789"/>
      <c r="H2" s="789"/>
      <c r="I2" s="789"/>
    </row>
    <row r="3" spans="9:10" ht="16.5" thickBot="1">
      <c r="I3" s="568" t="s">
        <v>283</v>
      </c>
      <c r="J3" s="306"/>
    </row>
    <row r="4" spans="3:9" ht="16.5" thickBot="1">
      <c r="C4" s="792" t="s">
        <v>1</v>
      </c>
      <c r="D4" s="793"/>
      <c r="E4" s="793"/>
      <c r="F4" s="794"/>
      <c r="G4" s="566" t="s">
        <v>398</v>
      </c>
      <c r="H4" s="566" t="s">
        <v>399</v>
      </c>
      <c r="I4" s="567" t="s">
        <v>243</v>
      </c>
    </row>
    <row r="5" spans="3:9" ht="15.75">
      <c r="C5" s="785" t="s">
        <v>47</v>
      </c>
      <c r="D5" s="786"/>
      <c r="E5" s="786"/>
      <c r="F5" s="786"/>
      <c r="G5" s="308">
        <v>3472181</v>
      </c>
      <c r="H5" s="308">
        <v>2557555</v>
      </c>
      <c r="I5" s="309">
        <f aca="true" t="shared" si="0" ref="I5:I13">SUM(G5:H5)</f>
        <v>6029736</v>
      </c>
    </row>
    <row r="6" spans="3:9" ht="15.75">
      <c r="C6" s="787" t="s">
        <v>397</v>
      </c>
      <c r="D6" s="788"/>
      <c r="E6" s="788"/>
      <c r="F6" s="788"/>
      <c r="G6" s="307">
        <v>4177200</v>
      </c>
      <c r="H6" s="307">
        <v>2565635</v>
      </c>
      <c r="I6" s="310">
        <f t="shared" si="0"/>
        <v>6742835</v>
      </c>
    </row>
    <row r="7" spans="3:9" s="311" customFormat="1" ht="24" customHeight="1" thickBot="1">
      <c r="C7" s="781" t="s">
        <v>400</v>
      </c>
      <c r="D7" s="782"/>
      <c r="E7" s="782"/>
      <c r="F7" s="782"/>
      <c r="G7" s="312">
        <f>G5-G6</f>
        <v>-705019</v>
      </c>
      <c r="H7" s="312">
        <f>H5-H6</f>
        <v>-8080</v>
      </c>
      <c r="I7" s="312">
        <f>I5-I6</f>
        <v>-713099</v>
      </c>
    </row>
    <row r="8" spans="3:9" s="311" customFormat="1" ht="24" customHeight="1" thickBot="1">
      <c r="C8" s="783" t="s">
        <v>401</v>
      </c>
      <c r="D8" s="784"/>
      <c r="E8" s="784"/>
      <c r="F8" s="784"/>
      <c r="G8" s="314">
        <v>150300</v>
      </c>
      <c r="H8" s="314">
        <v>476297</v>
      </c>
      <c r="I8" s="315">
        <f t="shared" si="0"/>
        <v>626597</v>
      </c>
    </row>
    <row r="9" spans="3:9" ht="15.75">
      <c r="C9" s="785" t="s">
        <v>402</v>
      </c>
      <c r="D9" s="786"/>
      <c r="E9" s="786"/>
      <c r="F9" s="786"/>
      <c r="G9" s="308">
        <v>301459</v>
      </c>
      <c r="H9" s="308"/>
      <c r="I9" s="309">
        <f t="shared" si="0"/>
        <v>301459</v>
      </c>
    </row>
    <row r="10" spans="3:9" ht="15.75">
      <c r="C10" s="787" t="s">
        <v>403</v>
      </c>
      <c r="D10" s="788"/>
      <c r="E10" s="788"/>
      <c r="F10" s="788"/>
      <c r="G10" s="307">
        <f>'2. ÖSSZES kiadások'!C56</f>
        <v>54856</v>
      </c>
      <c r="H10" s="307">
        <f>'2. ÖSSZES kiadások'!C21</f>
        <v>160101</v>
      </c>
      <c r="I10" s="310">
        <f t="shared" si="0"/>
        <v>214957</v>
      </c>
    </row>
    <row r="11" spans="3:9" s="311" customFormat="1" ht="24" customHeight="1" thickBot="1">
      <c r="C11" s="781" t="s">
        <v>404</v>
      </c>
      <c r="D11" s="782"/>
      <c r="E11" s="782"/>
      <c r="F11" s="782"/>
      <c r="G11" s="312">
        <f>G9-G10</f>
        <v>246603</v>
      </c>
      <c r="H11" s="312">
        <f>H9-H10</f>
        <v>-160101</v>
      </c>
      <c r="I11" s="313">
        <f t="shared" si="0"/>
        <v>86502</v>
      </c>
    </row>
    <row r="12" spans="3:9" ht="15.75">
      <c r="C12" s="785" t="s">
        <v>145</v>
      </c>
      <c r="D12" s="786"/>
      <c r="E12" s="786"/>
      <c r="F12" s="786"/>
      <c r="G12" s="308">
        <f>SUM(G6+G10)</f>
        <v>4232056</v>
      </c>
      <c r="H12" s="308">
        <f>SUM(H6+H10)</f>
        <v>2725736</v>
      </c>
      <c r="I12" s="309">
        <f t="shared" si="0"/>
        <v>6957792</v>
      </c>
    </row>
    <row r="13" spans="3:9" ht="16.5" thickBot="1">
      <c r="C13" s="790" t="s">
        <v>58</v>
      </c>
      <c r="D13" s="791"/>
      <c r="E13" s="791"/>
      <c r="F13" s="791"/>
      <c r="G13" s="316">
        <f>SUM(G5+G8+G9)</f>
        <v>3923940</v>
      </c>
      <c r="H13" s="316">
        <f>SUM(H5+H8+H9)</f>
        <v>3033852</v>
      </c>
      <c r="I13" s="317">
        <f t="shared" si="0"/>
        <v>6957792</v>
      </c>
    </row>
    <row r="14" spans="3:9" ht="15.75">
      <c r="C14" s="318"/>
      <c r="D14" s="318"/>
      <c r="E14" s="318"/>
      <c r="F14" s="318"/>
      <c r="G14" s="319"/>
      <c r="H14" s="319"/>
      <c r="I14" s="319"/>
    </row>
  </sheetData>
  <sheetProtection/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49"/>
  <sheetViews>
    <sheetView zoomScalePageLayoutView="0" workbookViewId="0" topLeftCell="B1">
      <selection activeCell="J23" sqref="J23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803"/>
      <c r="C1" s="803"/>
      <c r="D1" s="803"/>
      <c r="E1" s="803"/>
    </row>
    <row r="2" spans="2:5" ht="12.75">
      <c r="B2" s="564" t="s">
        <v>574</v>
      </c>
      <c r="C2" s="564"/>
      <c r="D2" s="564"/>
      <c r="E2" s="564"/>
    </row>
    <row r="3" spans="2:5" ht="12.75">
      <c r="B3" s="804" t="s">
        <v>456</v>
      </c>
      <c r="C3" s="805"/>
      <c r="D3" s="805"/>
      <c r="E3" s="805"/>
    </row>
    <row r="4" spans="2:5" ht="12.75">
      <c r="B4" s="197"/>
      <c r="C4" s="198"/>
      <c r="D4" s="198"/>
      <c r="E4" s="198"/>
    </row>
    <row r="5" spans="2:5" ht="13.5" thickBot="1">
      <c r="B5" s="197"/>
      <c r="C5" s="198"/>
      <c r="D5" s="199"/>
      <c r="E5" s="200" t="s">
        <v>283</v>
      </c>
    </row>
    <row r="6" spans="1:5" ht="13.5" thickTop="1">
      <c r="A6" s="797" t="s">
        <v>0</v>
      </c>
      <c r="B6" s="799" t="s">
        <v>1</v>
      </c>
      <c r="C6" s="799" t="s">
        <v>284</v>
      </c>
      <c r="D6" s="799" t="s">
        <v>285</v>
      </c>
      <c r="E6" s="801"/>
    </row>
    <row r="7" spans="1:5" ht="12.75">
      <c r="A7" s="798"/>
      <c r="B7" s="800"/>
      <c r="C7" s="800"/>
      <c r="D7" s="800"/>
      <c r="E7" s="802"/>
    </row>
    <row r="8" spans="1:5" ht="25.5" customHeight="1">
      <c r="A8" s="201" t="s">
        <v>62</v>
      </c>
      <c r="B8" s="202" t="s">
        <v>286</v>
      </c>
      <c r="C8" s="203" t="s">
        <v>287</v>
      </c>
      <c r="D8" s="542"/>
      <c r="E8" s="543">
        <v>500</v>
      </c>
    </row>
    <row r="9" spans="1:6" ht="12.75">
      <c r="A9" s="201" t="s">
        <v>75</v>
      </c>
      <c r="B9" s="202" t="s">
        <v>448</v>
      </c>
      <c r="C9" s="203"/>
      <c r="D9" s="542"/>
      <c r="E9" s="543">
        <f>SUM(E10:E25)</f>
        <v>249886</v>
      </c>
      <c r="F9" s="17"/>
    </row>
    <row r="10" spans="1:5" ht="12.75">
      <c r="A10" s="201" t="s">
        <v>102</v>
      </c>
      <c r="B10" s="202"/>
      <c r="C10" s="204" t="s">
        <v>411</v>
      </c>
      <c r="D10" s="205"/>
      <c r="E10" s="206">
        <v>4000</v>
      </c>
    </row>
    <row r="11" spans="1:5" ht="12.75">
      <c r="A11" s="201"/>
      <c r="B11" s="202"/>
      <c r="C11" s="204" t="s">
        <v>429</v>
      </c>
      <c r="D11" s="205"/>
      <c r="E11" s="206">
        <v>1857</v>
      </c>
    </row>
    <row r="12" spans="1:5" ht="15" customHeight="1">
      <c r="A12" s="201" t="s">
        <v>108</v>
      </c>
      <c r="B12" s="202"/>
      <c r="C12" s="204" t="s">
        <v>446</v>
      </c>
      <c r="D12" s="205"/>
      <c r="E12" s="206">
        <v>5000</v>
      </c>
    </row>
    <row r="13" spans="1:5" ht="12.75">
      <c r="A13" s="201"/>
      <c r="B13" s="202"/>
      <c r="C13" s="204" t="s">
        <v>447</v>
      </c>
      <c r="D13" s="205"/>
      <c r="E13" s="206">
        <v>4073</v>
      </c>
    </row>
    <row r="14" spans="1:5" ht="12.75" customHeight="1">
      <c r="A14" s="201" t="s">
        <v>109</v>
      </c>
      <c r="B14" s="202"/>
      <c r="C14" s="204" t="s">
        <v>288</v>
      </c>
      <c r="D14" s="205"/>
      <c r="E14" s="206"/>
    </row>
    <row r="15" spans="1:5" ht="12.75">
      <c r="A15" s="201" t="s">
        <v>110</v>
      </c>
      <c r="B15" s="202"/>
      <c r="C15" s="204" t="s">
        <v>289</v>
      </c>
      <c r="D15" s="205"/>
      <c r="E15" s="206">
        <v>101179</v>
      </c>
    </row>
    <row r="16" spans="1:5" ht="12.75">
      <c r="A16" s="201"/>
      <c r="B16" s="202"/>
      <c r="C16" s="204" t="s">
        <v>295</v>
      </c>
      <c r="D16" s="205"/>
      <c r="E16" s="206">
        <v>114245</v>
      </c>
    </row>
    <row r="17" spans="1:5" ht="12.75">
      <c r="A17" s="201" t="s">
        <v>112</v>
      </c>
      <c r="B17" s="202"/>
      <c r="C17" s="204" t="s">
        <v>430</v>
      </c>
      <c r="D17" s="205"/>
      <c r="E17" s="206">
        <v>4803</v>
      </c>
    </row>
    <row r="18" spans="1:5" ht="12.75">
      <c r="A18" s="201" t="s">
        <v>116</v>
      </c>
      <c r="B18" s="202"/>
      <c r="C18" s="204" t="s">
        <v>405</v>
      </c>
      <c r="D18" s="205"/>
      <c r="E18" s="206">
        <v>0</v>
      </c>
    </row>
    <row r="19" spans="1:5" ht="12.75">
      <c r="A19" s="201" t="s">
        <v>117</v>
      </c>
      <c r="B19" s="202"/>
      <c r="C19" s="204" t="s">
        <v>290</v>
      </c>
      <c r="D19" s="205"/>
      <c r="E19" s="206">
        <v>505</v>
      </c>
    </row>
    <row r="20" spans="1:5" ht="12.75">
      <c r="A20" s="201" t="s">
        <v>119</v>
      </c>
      <c r="B20" s="202"/>
      <c r="C20" s="204" t="s">
        <v>291</v>
      </c>
      <c r="D20" s="205"/>
      <c r="E20" s="206">
        <v>1500</v>
      </c>
    </row>
    <row r="21" spans="1:5" ht="12.75">
      <c r="A21" s="207" t="s">
        <v>120</v>
      </c>
      <c r="B21" s="208"/>
      <c r="C21" s="209" t="s">
        <v>292</v>
      </c>
      <c r="D21" s="540"/>
      <c r="E21" s="541">
        <v>1551</v>
      </c>
    </row>
    <row r="22" spans="1:5" ht="12.75">
      <c r="A22" s="207" t="s">
        <v>123</v>
      </c>
      <c r="B22" s="208"/>
      <c r="C22" s="209" t="s">
        <v>293</v>
      </c>
      <c r="D22" s="540"/>
      <c r="E22" s="541">
        <v>650</v>
      </c>
    </row>
    <row r="23" spans="1:5" ht="15" customHeight="1" thickBot="1">
      <c r="A23" s="210" t="s">
        <v>274</v>
      </c>
      <c r="B23" s="613"/>
      <c r="C23" s="218" t="s">
        <v>428</v>
      </c>
      <c r="D23" s="67"/>
      <c r="E23" s="212">
        <v>4888</v>
      </c>
    </row>
    <row r="24" spans="1:5" ht="15" customHeight="1" thickBot="1" thickTop="1">
      <c r="A24" s="610"/>
      <c r="B24" s="613"/>
      <c r="C24" s="614" t="s">
        <v>515</v>
      </c>
      <c r="D24" s="615"/>
      <c r="E24" s="616">
        <v>3822</v>
      </c>
    </row>
    <row r="25" spans="1:5" ht="15" customHeight="1" thickBot="1" thickTop="1">
      <c r="A25" s="610"/>
      <c r="B25" s="211"/>
      <c r="C25" s="611" t="s">
        <v>516</v>
      </c>
      <c r="D25" s="617"/>
      <c r="E25" s="612">
        <v>1813</v>
      </c>
    </row>
    <row r="26" spans="1:5" ht="21" customHeight="1" thickBot="1" thickTop="1">
      <c r="A26" s="213" t="s">
        <v>117</v>
      </c>
      <c r="B26" s="214" t="s">
        <v>294</v>
      </c>
      <c r="C26" s="214"/>
      <c r="D26" s="795">
        <f>E8+E9</f>
        <v>250386</v>
      </c>
      <c r="E26" s="796"/>
    </row>
    <row r="27" ht="13.5" thickTop="1"/>
    <row r="34" ht="12.75">
      <c r="D34" s="348"/>
    </row>
    <row r="38" ht="3" customHeight="1"/>
    <row r="39" ht="12.75" hidden="1"/>
    <row r="40" ht="12.75" hidden="1">
      <c r="D40" s="17"/>
    </row>
    <row r="41" ht="12.75" hidden="1"/>
    <row r="42" ht="12.75" hidden="1"/>
    <row r="43" ht="12.75" hidden="1"/>
    <row r="44" spans="2:4" ht="12.75" hidden="1">
      <c r="B44" s="215"/>
      <c r="C44" s="105"/>
      <c r="D44" s="67"/>
    </row>
    <row r="45" spans="2:4" ht="12.75">
      <c r="B45" s="65"/>
      <c r="C45" s="105"/>
      <c r="D45" s="66"/>
    </row>
    <row r="46" spans="2:4" ht="12.75">
      <c r="B46" s="65"/>
      <c r="C46" s="105"/>
      <c r="D46" s="66"/>
    </row>
    <row r="47" spans="2:4" ht="12.75">
      <c r="B47" s="216"/>
      <c r="C47" s="105"/>
      <c r="D47" s="18"/>
    </row>
    <row r="49" ht="12.75">
      <c r="D49" s="217"/>
    </row>
  </sheetData>
  <sheetProtection/>
  <mergeCells count="8">
    <mergeCell ref="B1:E1"/>
    <mergeCell ref="B2:E2"/>
    <mergeCell ref="B3:E3"/>
    <mergeCell ref="D26:E26"/>
    <mergeCell ref="A6:A7"/>
    <mergeCell ref="B6:B7"/>
    <mergeCell ref="C6:C7"/>
    <mergeCell ref="D6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">
      <selection activeCell="K13" sqref="K13"/>
    </sheetView>
  </sheetViews>
  <sheetFormatPr defaultColWidth="8.00390625" defaultRowHeight="12.75"/>
  <cols>
    <col min="1" max="1" width="3.57421875" style="70" customWidth="1"/>
    <col min="2" max="2" width="23.00390625" style="69" customWidth="1"/>
    <col min="3" max="4" width="6.7109375" style="69" customWidth="1"/>
    <col min="5" max="5" width="6.8515625" style="69" customWidth="1"/>
    <col min="6" max="6" width="6.7109375" style="69" customWidth="1"/>
    <col min="7" max="7" width="7.7109375" style="69" customWidth="1"/>
    <col min="8" max="8" width="6.8515625" style="69" customWidth="1"/>
    <col min="9" max="10" width="7.7109375" style="69" customWidth="1"/>
    <col min="11" max="11" width="9.140625" style="69" customWidth="1"/>
    <col min="12" max="12" width="7.140625" style="69" customWidth="1"/>
    <col min="13" max="13" width="8.7109375" style="69" customWidth="1"/>
    <col min="14" max="15" width="8.00390625" style="69" customWidth="1"/>
    <col min="16" max="16384" width="8.00390625" style="69" customWidth="1"/>
  </cols>
  <sheetData>
    <row r="1" spans="1:15" ht="12.75">
      <c r="A1" s="564" t="s">
        <v>575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ht="12.75">
      <c r="A2" s="808" t="s">
        <v>441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</row>
    <row r="3" spans="1:16" ht="12.75">
      <c r="A3" s="810" t="s">
        <v>511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71"/>
    </row>
    <row r="4" spans="1:16" ht="13.5" thickBot="1">
      <c r="A4" s="570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 t="s">
        <v>283</v>
      </c>
      <c r="P4" s="71"/>
    </row>
    <row r="5" spans="1:15" s="78" customFormat="1" ht="12.75" customHeight="1">
      <c r="A5" s="806" t="s">
        <v>240</v>
      </c>
      <c r="B5" s="72" t="s">
        <v>241</v>
      </c>
      <c r="C5" s="73" t="s">
        <v>242</v>
      </c>
      <c r="D5" s="74"/>
      <c r="E5" s="75"/>
      <c r="F5" s="75"/>
      <c r="G5" s="75"/>
      <c r="H5" s="75"/>
      <c r="I5" s="75"/>
      <c r="J5" s="75"/>
      <c r="K5" s="75"/>
      <c r="L5" s="75"/>
      <c r="M5" s="76"/>
      <c r="N5" s="76"/>
      <c r="O5" s="77"/>
    </row>
    <row r="6" spans="1:15" s="83" customFormat="1" ht="15" customHeight="1" thickBot="1">
      <c r="A6" s="807"/>
      <c r="B6" s="79" t="s">
        <v>244</v>
      </c>
      <c r="C6" s="80" t="s">
        <v>245</v>
      </c>
      <c r="D6" s="81">
        <v>2012</v>
      </c>
      <c r="E6" s="81">
        <v>2013</v>
      </c>
      <c r="F6" s="81">
        <v>2014</v>
      </c>
      <c r="G6" s="81">
        <v>2015</v>
      </c>
      <c r="H6" s="81">
        <v>2016</v>
      </c>
      <c r="I6" s="81">
        <v>2017</v>
      </c>
      <c r="J6" s="81">
        <v>2018</v>
      </c>
      <c r="K6" s="81">
        <v>2019</v>
      </c>
      <c r="L6" s="82">
        <v>2020</v>
      </c>
      <c r="M6" s="82">
        <v>2021</v>
      </c>
      <c r="N6" s="351">
        <v>2022</v>
      </c>
      <c r="O6" s="351">
        <v>2023</v>
      </c>
    </row>
    <row r="7" spans="1:26" ht="27" customHeight="1" thickBot="1">
      <c r="A7" s="84"/>
      <c r="B7" s="85" t="s">
        <v>246</v>
      </c>
      <c r="C7" s="86"/>
      <c r="D7" s="87" t="s">
        <v>247</v>
      </c>
      <c r="E7" s="87" t="s">
        <v>247</v>
      </c>
      <c r="F7" s="87" t="s">
        <v>247</v>
      </c>
      <c r="G7" s="87" t="s">
        <v>247</v>
      </c>
      <c r="H7" s="87" t="s">
        <v>247</v>
      </c>
      <c r="I7" s="87" t="s">
        <v>247</v>
      </c>
      <c r="J7" s="87" t="s">
        <v>247</v>
      </c>
      <c r="K7" s="87" t="s">
        <v>247</v>
      </c>
      <c r="L7" s="87" t="s">
        <v>247</v>
      </c>
      <c r="M7" s="87" t="s">
        <v>247</v>
      </c>
      <c r="N7" s="87" t="s">
        <v>247</v>
      </c>
      <c r="O7" s="358" t="s">
        <v>247</v>
      </c>
      <c r="Q7" s="71"/>
      <c r="R7" s="71"/>
      <c r="U7" s="71"/>
      <c r="V7" s="71"/>
      <c r="Y7" s="71"/>
      <c r="Z7" s="71"/>
    </row>
    <row r="8" spans="1:15" ht="18" customHeight="1">
      <c r="A8" s="88" t="s">
        <v>62</v>
      </c>
      <c r="B8" s="89" t="s">
        <v>248</v>
      </c>
      <c r="C8" s="90">
        <v>2003</v>
      </c>
      <c r="D8" s="355">
        <v>16200</v>
      </c>
      <c r="E8" s="355">
        <v>8100</v>
      </c>
      <c r="F8" s="356">
        <v>8100</v>
      </c>
      <c r="G8" s="355">
        <v>8100</v>
      </c>
      <c r="H8" s="91"/>
      <c r="I8" s="91"/>
      <c r="J8" s="91"/>
      <c r="K8" s="91"/>
      <c r="L8" s="91"/>
      <c r="M8" s="91"/>
      <c r="N8" s="92"/>
      <c r="O8" s="352"/>
    </row>
    <row r="9" spans="1:16" ht="18" customHeight="1">
      <c r="A9" s="88" t="s">
        <v>108</v>
      </c>
      <c r="B9" s="89" t="s">
        <v>249</v>
      </c>
      <c r="C9" s="90">
        <v>2006</v>
      </c>
      <c r="D9" s="93"/>
      <c r="E9" s="93"/>
      <c r="F9" s="357"/>
      <c r="G9" s="93">
        <f>H9+I9</f>
        <v>0</v>
      </c>
      <c r="H9" s="93"/>
      <c r="I9" s="93"/>
      <c r="J9" s="93">
        <f>K9+L9</f>
        <v>0</v>
      </c>
      <c r="K9" s="93"/>
      <c r="L9" s="93"/>
      <c r="M9" s="93">
        <f>N9+O9</f>
        <v>0</v>
      </c>
      <c r="N9" s="94"/>
      <c r="O9" s="353"/>
      <c r="P9" s="69">
        <f>D9+E9+F9+G9+H9+I9+J9+K9+L9+M9+N9+O9</f>
        <v>0</v>
      </c>
    </row>
    <row r="10" spans="1:15" ht="18" customHeight="1">
      <c r="A10" s="88" t="s">
        <v>109</v>
      </c>
      <c r="B10" s="89" t="s">
        <v>250</v>
      </c>
      <c r="C10" s="90">
        <v>2006</v>
      </c>
      <c r="D10" s="93">
        <v>1265</v>
      </c>
      <c r="E10" s="93">
        <v>738</v>
      </c>
      <c r="F10" s="357">
        <v>738</v>
      </c>
      <c r="G10" s="93"/>
      <c r="H10" s="93"/>
      <c r="I10" s="93"/>
      <c r="J10" s="93"/>
      <c r="K10" s="93"/>
      <c r="L10" s="93"/>
      <c r="M10" s="93"/>
      <c r="N10" s="94"/>
      <c r="O10" s="353"/>
    </row>
    <row r="11" spans="1:15" ht="18" customHeight="1">
      <c r="A11" s="95" t="s">
        <v>110</v>
      </c>
      <c r="B11" s="96" t="s">
        <v>251</v>
      </c>
      <c r="C11" s="90">
        <v>2007</v>
      </c>
      <c r="D11" s="93">
        <v>47948</v>
      </c>
      <c r="E11" s="93">
        <v>47948</v>
      </c>
      <c r="F11" s="357">
        <v>47948</v>
      </c>
      <c r="G11" s="93">
        <v>47948</v>
      </c>
      <c r="H11" s="93">
        <v>47948</v>
      </c>
      <c r="I11" s="93">
        <v>47948</v>
      </c>
      <c r="J11" s="93">
        <v>47948</v>
      </c>
      <c r="K11" s="93">
        <v>47948</v>
      </c>
      <c r="L11" s="93">
        <v>47948</v>
      </c>
      <c r="M11" s="93">
        <v>47948</v>
      </c>
      <c r="N11" s="94">
        <v>47948</v>
      </c>
      <c r="O11" s="353">
        <v>47948</v>
      </c>
    </row>
    <row r="12" spans="1:15" ht="18" customHeight="1">
      <c r="A12" s="95" t="s">
        <v>112</v>
      </c>
      <c r="B12" s="97" t="s">
        <v>251</v>
      </c>
      <c r="C12" s="98">
        <v>2009</v>
      </c>
      <c r="D12" s="93">
        <v>23530</v>
      </c>
      <c r="E12" s="93">
        <v>16470</v>
      </c>
      <c r="F12" s="357">
        <v>16470</v>
      </c>
      <c r="G12" s="93"/>
      <c r="H12" s="99"/>
      <c r="I12" s="99"/>
      <c r="J12" s="93"/>
      <c r="K12" s="99"/>
      <c r="L12" s="99"/>
      <c r="M12" s="93"/>
      <c r="N12" s="94"/>
      <c r="O12" s="354"/>
    </row>
    <row r="13" spans="1:15" ht="18" customHeight="1">
      <c r="A13" s="95" t="s">
        <v>117</v>
      </c>
      <c r="B13" s="97" t="s">
        <v>252</v>
      </c>
      <c r="C13" s="98">
        <v>2007</v>
      </c>
      <c r="D13" s="93">
        <v>34588</v>
      </c>
      <c r="E13" s="93">
        <v>34588</v>
      </c>
      <c r="F13" s="93">
        <v>34588</v>
      </c>
      <c r="G13" s="93">
        <v>34588</v>
      </c>
      <c r="H13" s="93">
        <v>34588</v>
      </c>
      <c r="I13" s="93">
        <v>34588</v>
      </c>
      <c r="J13" s="93">
        <v>34588</v>
      </c>
      <c r="K13" s="93">
        <v>34588</v>
      </c>
      <c r="L13" s="93">
        <v>34588</v>
      </c>
      <c r="M13" s="93">
        <v>34588</v>
      </c>
      <c r="N13" s="93">
        <v>34588</v>
      </c>
      <c r="O13" s="353">
        <v>34588</v>
      </c>
    </row>
    <row r="14" spans="1:15" ht="18" customHeight="1">
      <c r="A14" s="95" t="s">
        <v>119</v>
      </c>
      <c r="B14" s="96" t="s">
        <v>253</v>
      </c>
      <c r="C14" s="90">
        <v>2007</v>
      </c>
      <c r="D14" s="93">
        <v>36570</v>
      </c>
      <c r="E14" s="93">
        <v>36570</v>
      </c>
      <c r="F14" s="357">
        <v>36570</v>
      </c>
      <c r="G14" s="93">
        <v>36570</v>
      </c>
      <c r="H14" s="93">
        <v>36570</v>
      </c>
      <c r="I14" s="93">
        <v>36570</v>
      </c>
      <c r="J14" s="93">
        <v>36570</v>
      </c>
      <c r="K14" s="93">
        <v>36570</v>
      </c>
      <c r="L14" s="93">
        <v>36570</v>
      </c>
      <c r="M14" s="93">
        <v>36570</v>
      </c>
      <c r="N14" s="94">
        <v>36570</v>
      </c>
      <c r="O14" s="353">
        <v>36570</v>
      </c>
    </row>
    <row r="15" spans="1:15" ht="18" customHeight="1" thickBot="1">
      <c r="A15" s="95" t="s">
        <v>120</v>
      </c>
      <c r="B15" s="96" t="s">
        <v>254</v>
      </c>
      <c r="C15" s="90">
        <v>2009</v>
      </c>
      <c r="D15" s="93"/>
      <c r="E15" s="93">
        <v>72727</v>
      </c>
      <c r="F15" s="357">
        <v>72727</v>
      </c>
      <c r="G15" s="93">
        <v>72727</v>
      </c>
      <c r="H15" s="93">
        <v>72727</v>
      </c>
      <c r="I15" s="93">
        <v>72727</v>
      </c>
      <c r="J15" s="93">
        <v>72727</v>
      </c>
      <c r="K15" s="93">
        <v>72727</v>
      </c>
      <c r="L15" s="93">
        <v>72727</v>
      </c>
      <c r="M15" s="93">
        <v>72727</v>
      </c>
      <c r="N15" s="94">
        <v>72727</v>
      </c>
      <c r="O15" s="353">
        <v>72727</v>
      </c>
    </row>
    <row r="16" spans="1:15" ht="17.25" customHeight="1" thickBot="1">
      <c r="A16" s="100"/>
      <c r="B16" s="101" t="s">
        <v>255</v>
      </c>
      <c r="C16" s="102"/>
      <c r="D16" s="104">
        <f>SUM(D8:D15)</f>
        <v>160101</v>
      </c>
      <c r="E16" s="104">
        <f>SUM(E8:E15)</f>
        <v>217141</v>
      </c>
      <c r="F16" s="104">
        <f>SUM(F8:F15)</f>
        <v>217141</v>
      </c>
      <c r="G16" s="104">
        <f aca="true" t="shared" si="0" ref="G16:O16">SUM(G8:G15)</f>
        <v>199933</v>
      </c>
      <c r="H16" s="104">
        <f t="shared" si="0"/>
        <v>191833</v>
      </c>
      <c r="I16" s="104">
        <f t="shared" si="0"/>
        <v>191833</v>
      </c>
      <c r="J16" s="104">
        <f t="shared" si="0"/>
        <v>191833</v>
      </c>
      <c r="K16" s="104">
        <f t="shared" si="0"/>
        <v>191833</v>
      </c>
      <c r="L16" s="104">
        <f t="shared" si="0"/>
        <v>191833</v>
      </c>
      <c r="M16" s="104">
        <f t="shared" si="0"/>
        <v>191833</v>
      </c>
      <c r="N16" s="104">
        <f t="shared" si="0"/>
        <v>191833</v>
      </c>
      <c r="O16" s="432">
        <f t="shared" si="0"/>
        <v>191833</v>
      </c>
    </row>
    <row r="17" ht="13.5" thickBot="1"/>
    <row r="18" spans="2:10" ht="14.25">
      <c r="B18" s="72" t="s">
        <v>241</v>
      </c>
      <c r="C18" s="73" t="s">
        <v>242</v>
      </c>
      <c r="D18" s="74"/>
      <c r="E18" s="75"/>
      <c r="F18" s="75"/>
      <c r="G18" s="75"/>
      <c r="H18" s="75"/>
      <c r="I18" s="428"/>
      <c r="J18" s="71"/>
    </row>
    <row r="19" spans="2:10" ht="16.5" thickBot="1">
      <c r="B19" s="79" t="s">
        <v>244</v>
      </c>
      <c r="C19" s="80" t="s">
        <v>245</v>
      </c>
      <c r="D19" s="81">
        <v>2024</v>
      </c>
      <c r="E19" s="81">
        <v>2025</v>
      </c>
      <c r="F19" s="81">
        <v>2026</v>
      </c>
      <c r="G19" s="81">
        <v>2027</v>
      </c>
      <c r="H19" s="81">
        <v>2028</v>
      </c>
      <c r="I19" s="429">
        <v>2029</v>
      </c>
      <c r="J19" s="425"/>
    </row>
    <row r="20" spans="2:10" ht="39" thickBot="1">
      <c r="B20" s="85" t="s">
        <v>246</v>
      </c>
      <c r="C20" s="86"/>
      <c r="D20" s="87" t="s">
        <v>247</v>
      </c>
      <c r="E20" s="87" t="s">
        <v>247</v>
      </c>
      <c r="F20" s="87" t="s">
        <v>247</v>
      </c>
      <c r="G20" s="87" t="s">
        <v>247</v>
      </c>
      <c r="H20" s="87" t="s">
        <v>247</v>
      </c>
      <c r="I20" s="431" t="s">
        <v>247</v>
      </c>
      <c r="J20" s="426"/>
    </row>
    <row r="21" spans="2:10" ht="15">
      <c r="B21" s="89" t="s">
        <v>248</v>
      </c>
      <c r="C21" s="90">
        <v>2003</v>
      </c>
      <c r="D21" s="91"/>
      <c r="E21" s="91"/>
      <c r="F21" s="91"/>
      <c r="G21" s="91"/>
      <c r="H21" s="92"/>
      <c r="I21" s="352"/>
      <c r="J21" s="427"/>
    </row>
    <row r="22" spans="2:10" ht="15">
      <c r="B22" s="89" t="s">
        <v>249</v>
      </c>
      <c r="C22" s="90">
        <v>2006</v>
      </c>
      <c r="D22" s="93"/>
      <c r="E22" s="93"/>
      <c r="F22" s="93"/>
      <c r="G22" s="93">
        <f>H22+I22</f>
        <v>0</v>
      </c>
      <c r="H22" s="94"/>
      <c r="I22" s="353"/>
      <c r="J22" s="427"/>
    </row>
    <row r="23" spans="2:10" ht="15">
      <c r="B23" s="89" t="s">
        <v>250</v>
      </c>
      <c r="C23" s="90">
        <v>2006</v>
      </c>
      <c r="D23" s="93"/>
      <c r="E23" s="93"/>
      <c r="F23" s="93"/>
      <c r="G23" s="93"/>
      <c r="H23" s="94"/>
      <c r="I23" s="353"/>
      <c r="J23" s="427"/>
    </row>
    <row r="24" spans="2:10" ht="15">
      <c r="B24" s="96" t="s">
        <v>251</v>
      </c>
      <c r="C24" s="90">
        <v>2007</v>
      </c>
      <c r="D24" s="93">
        <v>47948</v>
      </c>
      <c r="E24" s="93">
        <v>47948</v>
      </c>
      <c r="F24" s="93">
        <v>47948</v>
      </c>
      <c r="G24" s="93">
        <v>47948</v>
      </c>
      <c r="H24" s="94"/>
      <c r="I24" s="353"/>
      <c r="J24" s="427"/>
    </row>
    <row r="25" spans="2:11" ht="15">
      <c r="B25" s="97" t="s">
        <v>251</v>
      </c>
      <c r="C25" s="98">
        <v>2009</v>
      </c>
      <c r="D25" s="93"/>
      <c r="E25" s="99"/>
      <c r="F25" s="99"/>
      <c r="G25" s="93"/>
      <c r="H25" s="423"/>
      <c r="I25" s="353"/>
      <c r="J25" s="427">
        <f>D25+E25+F25+G25+H25+I25</f>
        <v>0</v>
      </c>
      <c r="K25" s="69">
        <f>P12+J25</f>
        <v>0</v>
      </c>
    </row>
    <row r="26" spans="2:10" ht="15">
      <c r="B26" s="97" t="s">
        <v>252</v>
      </c>
      <c r="C26" s="98">
        <v>2007</v>
      </c>
      <c r="D26" s="93">
        <v>34588</v>
      </c>
      <c r="E26" s="93">
        <v>34588</v>
      </c>
      <c r="F26" s="93">
        <v>34588</v>
      </c>
      <c r="G26" s="99">
        <v>17291</v>
      </c>
      <c r="H26" s="423"/>
      <c r="I26" s="353"/>
      <c r="J26" s="427"/>
    </row>
    <row r="27" spans="2:10" ht="15">
      <c r="B27" s="96" t="s">
        <v>253</v>
      </c>
      <c r="C27" s="90">
        <v>2007</v>
      </c>
      <c r="D27" s="93">
        <v>36570</v>
      </c>
      <c r="E27" s="93">
        <v>36570</v>
      </c>
      <c r="F27" s="93">
        <v>36570</v>
      </c>
      <c r="G27" s="93">
        <v>36570</v>
      </c>
      <c r="H27" s="94"/>
      <c r="I27" s="353"/>
      <c r="J27" s="427"/>
    </row>
    <row r="28" spans="2:10" ht="15">
      <c r="B28" s="96" t="s">
        <v>254</v>
      </c>
      <c r="C28" s="90">
        <v>2009</v>
      </c>
      <c r="D28" s="93">
        <v>72727</v>
      </c>
      <c r="E28" s="93">
        <v>72727</v>
      </c>
      <c r="F28" s="93">
        <v>72727</v>
      </c>
      <c r="G28" s="93">
        <v>72727</v>
      </c>
      <c r="H28" s="94">
        <v>72727</v>
      </c>
      <c r="I28" s="353">
        <v>36365</v>
      </c>
      <c r="J28" s="427"/>
    </row>
    <row r="29" spans="2:10" ht="15" thickBot="1">
      <c r="B29" s="101" t="s">
        <v>255</v>
      </c>
      <c r="C29" s="102"/>
      <c r="D29" s="103">
        <f aca="true" t="shared" si="1" ref="D29:I29">SUM(D21:D28)</f>
        <v>191833</v>
      </c>
      <c r="E29" s="103">
        <f t="shared" si="1"/>
        <v>191833</v>
      </c>
      <c r="F29" s="103">
        <f t="shared" si="1"/>
        <v>191833</v>
      </c>
      <c r="G29" s="103">
        <f t="shared" si="1"/>
        <v>174536</v>
      </c>
      <c r="H29" s="424">
        <f t="shared" si="1"/>
        <v>72727</v>
      </c>
      <c r="I29" s="430">
        <f t="shared" si="1"/>
        <v>36365</v>
      </c>
      <c r="J29" s="427"/>
    </row>
  </sheetData>
  <sheetProtection/>
  <mergeCells count="4">
    <mergeCell ref="A5:A6"/>
    <mergeCell ref="A2:O2"/>
    <mergeCell ref="A3:O3"/>
    <mergeCell ref="A1:O1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workbookViewId="0" topLeftCell="A10">
      <pane xSplit="16680" topLeftCell="T1" activePane="topLeft" state="split"/>
      <selection pane="topLeft" activeCell="P27" sqref="P27"/>
      <selection pane="topRight" activeCell="T10" sqref="T10"/>
    </sheetView>
  </sheetViews>
  <sheetFormatPr defaultColWidth="8.00390625" defaultRowHeight="12.75"/>
  <cols>
    <col min="1" max="1" width="5.421875" style="220" customWidth="1"/>
    <col min="2" max="2" width="24.57421875" style="219" customWidth="1"/>
    <col min="3" max="3" width="7.140625" style="219" customWidth="1"/>
    <col min="4" max="4" width="7.421875" style="219" customWidth="1"/>
    <col min="5" max="5" width="8.57421875" style="219" customWidth="1"/>
    <col min="6" max="6" width="9.421875" style="219" customWidth="1"/>
    <col min="7" max="7" width="9.7109375" style="219" customWidth="1"/>
    <col min="8" max="8" width="8.8515625" style="219" customWidth="1"/>
    <col min="9" max="9" width="9.140625" style="219" customWidth="1"/>
    <col min="10" max="10" width="7.421875" style="219" customWidth="1"/>
    <col min="11" max="11" width="9.140625" style="219" customWidth="1"/>
    <col min="12" max="12" width="8.140625" style="219" customWidth="1"/>
    <col min="13" max="13" width="9.421875" style="219" customWidth="1"/>
    <col min="14" max="14" width="8.7109375" style="219" customWidth="1"/>
    <col min="15" max="15" width="10.140625" style="220" customWidth="1"/>
    <col min="16" max="16" width="14.140625" style="219" customWidth="1"/>
    <col min="17" max="17" width="9.00390625" style="219" bestFit="1" customWidth="1"/>
    <col min="18" max="25" width="8.00390625" style="219" customWidth="1"/>
    <col min="26" max="26" width="10.140625" style="219" bestFit="1" customWidth="1"/>
    <col min="27" max="16384" width="8.00390625" style="219" customWidth="1"/>
  </cols>
  <sheetData>
    <row r="1" spans="1:15" ht="12.75" customHeight="1">
      <c r="A1" s="812" t="s">
        <v>576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</row>
    <row r="2" spans="1:15" ht="12.75" customHeight="1">
      <c r="A2" s="813" t="s">
        <v>512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</row>
    <row r="3" spans="1:15" ht="12.75" customHeight="1" thickBot="1">
      <c r="A3" s="548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 t="s">
        <v>283</v>
      </c>
    </row>
    <row r="4" spans="1:15" s="220" customFormat="1" ht="26.25" customHeight="1" thickTop="1">
      <c r="A4" s="573" t="s">
        <v>296</v>
      </c>
      <c r="B4" s="574" t="s">
        <v>1</v>
      </c>
      <c r="C4" s="574" t="s">
        <v>297</v>
      </c>
      <c r="D4" s="574" t="s">
        <v>298</v>
      </c>
      <c r="E4" s="574" t="s">
        <v>299</v>
      </c>
      <c r="F4" s="574" t="s">
        <v>300</v>
      </c>
      <c r="G4" s="574" t="s">
        <v>301</v>
      </c>
      <c r="H4" s="574" t="s">
        <v>302</v>
      </c>
      <c r="I4" s="574" t="s">
        <v>303</v>
      </c>
      <c r="J4" s="574" t="s">
        <v>304</v>
      </c>
      <c r="K4" s="574" t="s">
        <v>305</v>
      </c>
      <c r="L4" s="574" t="s">
        <v>306</v>
      </c>
      <c r="M4" s="574" t="s">
        <v>307</v>
      </c>
      <c r="N4" s="574" t="s">
        <v>308</v>
      </c>
      <c r="O4" s="575" t="s">
        <v>122</v>
      </c>
    </row>
    <row r="5" spans="1:15" s="225" customFormat="1" ht="18" customHeight="1">
      <c r="A5" s="221" t="s">
        <v>62</v>
      </c>
      <c r="B5" s="222" t="s">
        <v>309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>
        <f aca="true" t="shared" si="0" ref="O5:O30">SUM(C5:N5)</f>
        <v>0</v>
      </c>
    </row>
    <row r="6" spans="1:16" s="229" customFormat="1" ht="15.75">
      <c r="A6" s="221" t="s">
        <v>75</v>
      </c>
      <c r="B6" s="226" t="s">
        <v>3</v>
      </c>
      <c r="C6" s="227">
        <v>139400</v>
      </c>
      <c r="D6" s="227">
        <v>135000</v>
      </c>
      <c r="E6" s="227">
        <v>145000</v>
      </c>
      <c r="F6" s="227">
        <v>140000</v>
      </c>
      <c r="G6" s="227">
        <v>138000</v>
      </c>
      <c r="H6" s="227">
        <v>138000</v>
      </c>
      <c r="I6" s="227">
        <v>140000</v>
      </c>
      <c r="J6" s="227">
        <v>145000</v>
      </c>
      <c r="K6" s="227">
        <v>142915</v>
      </c>
      <c r="L6" s="227">
        <v>145000</v>
      </c>
      <c r="M6" s="227">
        <v>145000</v>
      </c>
      <c r="N6" s="227">
        <v>28443</v>
      </c>
      <c r="O6" s="224">
        <f t="shared" si="0"/>
        <v>1581758</v>
      </c>
      <c r="P6" s="228"/>
    </row>
    <row r="7" spans="1:16" s="229" customFormat="1" ht="15.75">
      <c r="A7" s="221" t="s">
        <v>102</v>
      </c>
      <c r="B7" s="226" t="s">
        <v>21</v>
      </c>
      <c r="C7" s="227">
        <v>81513</v>
      </c>
      <c r="D7" s="227">
        <v>81513</v>
      </c>
      <c r="E7" s="227">
        <v>81513</v>
      </c>
      <c r="F7" s="227">
        <v>81513</v>
      </c>
      <c r="G7" s="227">
        <v>81513</v>
      </c>
      <c r="H7" s="227">
        <v>81513</v>
      </c>
      <c r="I7" s="227">
        <v>81513</v>
      </c>
      <c r="J7" s="227">
        <v>81513</v>
      </c>
      <c r="K7" s="227">
        <v>156670</v>
      </c>
      <c r="L7" s="227">
        <v>91522</v>
      </c>
      <c r="M7" s="227">
        <v>81514</v>
      </c>
      <c r="N7" s="227">
        <v>118311</v>
      </c>
      <c r="O7" s="224">
        <f t="shared" si="0"/>
        <v>1100121</v>
      </c>
      <c r="P7" s="228"/>
    </row>
    <row r="8" spans="1:16" s="229" customFormat="1" ht="15.75">
      <c r="A8" s="221" t="s">
        <v>108</v>
      </c>
      <c r="B8" s="226" t="s">
        <v>310</v>
      </c>
      <c r="C8" s="227">
        <v>12000</v>
      </c>
      <c r="D8" s="227">
        <v>12000</v>
      </c>
      <c r="E8" s="227">
        <v>12000</v>
      </c>
      <c r="F8" s="227">
        <v>172762</v>
      </c>
      <c r="G8" s="227">
        <v>12000</v>
      </c>
      <c r="H8" s="227">
        <v>110340</v>
      </c>
      <c r="I8" s="227">
        <v>60090</v>
      </c>
      <c r="J8" s="227"/>
      <c r="K8" s="227"/>
      <c r="L8" s="227"/>
      <c r="M8" s="227"/>
      <c r="N8" s="227"/>
      <c r="O8" s="224">
        <f t="shared" si="0"/>
        <v>391192</v>
      </c>
      <c r="P8" s="228"/>
    </row>
    <row r="9" spans="1:16" s="229" customFormat="1" ht="15.75">
      <c r="A9" s="221" t="s">
        <v>109</v>
      </c>
      <c r="B9" s="226" t="s">
        <v>311</v>
      </c>
      <c r="C9" s="227">
        <v>100000</v>
      </c>
      <c r="D9" s="227">
        <v>153380</v>
      </c>
      <c r="E9" s="227">
        <v>200000</v>
      </c>
      <c r="F9" s="227">
        <v>113280</v>
      </c>
      <c r="G9" s="227">
        <v>100000</v>
      </c>
      <c r="H9" s="227">
        <v>28096</v>
      </c>
      <c r="I9" s="227">
        <v>28096</v>
      </c>
      <c r="J9" s="227">
        <v>28096</v>
      </c>
      <c r="K9" s="227">
        <v>43072</v>
      </c>
      <c r="L9" s="227">
        <v>38992</v>
      </c>
      <c r="M9" s="227">
        <v>28096</v>
      </c>
      <c r="N9" s="227"/>
      <c r="O9" s="224">
        <f t="shared" si="0"/>
        <v>861108</v>
      </c>
      <c r="P9" s="228"/>
    </row>
    <row r="10" spans="1:16" s="229" customFormat="1" ht="15.75">
      <c r="A10" s="221" t="s">
        <v>110</v>
      </c>
      <c r="B10" s="226" t="s">
        <v>312</v>
      </c>
      <c r="C10" s="227">
        <v>170000</v>
      </c>
      <c r="D10" s="227">
        <v>180000</v>
      </c>
      <c r="E10" s="227">
        <v>160000</v>
      </c>
      <c r="F10" s="227">
        <v>170000</v>
      </c>
      <c r="G10" s="227">
        <v>153550</v>
      </c>
      <c r="H10" s="227">
        <v>170000</v>
      </c>
      <c r="I10" s="227">
        <v>160000</v>
      </c>
      <c r="J10" s="227">
        <v>188550</v>
      </c>
      <c r="K10" s="227">
        <v>200000</v>
      </c>
      <c r="L10" s="227">
        <v>200746</v>
      </c>
      <c r="M10" s="227">
        <v>200000</v>
      </c>
      <c r="N10" s="227">
        <v>135711</v>
      </c>
      <c r="O10" s="224">
        <f t="shared" si="0"/>
        <v>2088557</v>
      </c>
      <c r="P10" s="228"/>
    </row>
    <row r="11" spans="1:16" s="229" customFormat="1" ht="15.75">
      <c r="A11" s="221" t="s">
        <v>112</v>
      </c>
      <c r="B11" s="226" t="s">
        <v>313</v>
      </c>
      <c r="C11" s="227">
        <v>500</v>
      </c>
      <c r="D11" s="227">
        <v>550</v>
      </c>
      <c r="E11" s="227">
        <v>550</v>
      </c>
      <c r="F11" s="227">
        <v>600</v>
      </c>
      <c r="G11" s="227">
        <v>600</v>
      </c>
      <c r="H11" s="227">
        <v>650</v>
      </c>
      <c r="I11" s="227">
        <v>600</v>
      </c>
      <c r="J11" s="227">
        <v>550</v>
      </c>
      <c r="K11" s="227">
        <v>600</v>
      </c>
      <c r="L11" s="227">
        <v>600</v>
      </c>
      <c r="M11" s="227">
        <v>600</v>
      </c>
      <c r="N11" s="227">
        <v>600</v>
      </c>
      <c r="O11" s="224">
        <f t="shared" si="0"/>
        <v>7000</v>
      </c>
      <c r="P11" s="228"/>
    </row>
    <row r="12" spans="1:16" s="229" customFormat="1" ht="15.75">
      <c r="A12" s="221">
        <v>8</v>
      </c>
      <c r="B12" s="226" t="s">
        <v>314</v>
      </c>
      <c r="C12" s="227"/>
      <c r="D12" s="227"/>
      <c r="E12" s="227"/>
      <c r="F12" s="227"/>
      <c r="G12" s="227"/>
      <c r="H12" s="227"/>
      <c r="I12" s="227"/>
      <c r="J12" s="227">
        <v>301459</v>
      </c>
      <c r="K12" s="227"/>
      <c r="L12" s="227"/>
      <c r="M12" s="227"/>
      <c r="N12" s="227"/>
      <c r="O12" s="224">
        <f t="shared" si="0"/>
        <v>301459</v>
      </c>
      <c r="P12" s="228"/>
    </row>
    <row r="13" spans="1:16" s="229" customFormat="1" ht="15.75">
      <c r="A13" s="221" t="s">
        <v>117</v>
      </c>
      <c r="B13" s="226" t="s">
        <v>315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4">
        <f t="shared" si="0"/>
        <v>0</v>
      </c>
      <c r="P13" s="228"/>
    </row>
    <row r="14" spans="1:16" s="229" customFormat="1" ht="16.5" thickBot="1">
      <c r="A14" s="221">
        <v>9</v>
      </c>
      <c r="B14" s="226" t="s">
        <v>316</v>
      </c>
      <c r="C14" s="227">
        <v>35000</v>
      </c>
      <c r="D14" s="227">
        <v>40000</v>
      </c>
      <c r="E14" s="227">
        <v>40000</v>
      </c>
      <c r="F14" s="227">
        <v>35000</v>
      </c>
      <c r="G14" s="227">
        <v>40000</v>
      </c>
      <c r="H14" s="227">
        <v>40000</v>
      </c>
      <c r="I14" s="227">
        <v>35000</v>
      </c>
      <c r="J14" s="227">
        <v>35000</v>
      </c>
      <c r="K14" s="227">
        <v>35000</v>
      </c>
      <c r="L14" s="227">
        <v>40000</v>
      </c>
      <c r="M14" s="227">
        <v>70000</v>
      </c>
      <c r="N14" s="227">
        <v>181597</v>
      </c>
      <c r="O14" s="224">
        <f t="shared" si="0"/>
        <v>626597</v>
      </c>
      <c r="P14" s="228"/>
    </row>
    <row r="15" spans="1:16" s="225" customFormat="1" ht="20.25" customHeight="1" thickBot="1" thickTop="1">
      <c r="A15" s="230" t="s">
        <v>119</v>
      </c>
      <c r="B15" s="231" t="s">
        <v>317</v>
      </c>
      <c r="C15" s="232">
        <f aca="true" t="shared" si="1" ref="C15:N15">SUM(C6:C14)</f>
        <v>538413</v>
      </c>
      <c r="D15" s="232">
        <f t="shared" si="1"/>
        <v>602443</v>
      </c>
      <c r="E15" s="232">
        <f t="shared" si="1"/>
        <v>639063</v>
      </c>
      <c r="F15" s="232">
        <f t="shared" si="1"/>
        <v>713155</v>
      </c>
      <c r="G15" s="232">
        <f t="shared" si="1"/>
        <v>525663</v>
      </c>
      <c r="H15" s="232">
        <f t="shared" si="1"/>
        <v>568599</v>
      </c>
      <c r="I15" s="232">
        <f t="shared" si="1"/>
        <v>505299</v>
      </c>
      <c r="J15" s="232">
        <f t="shared" si="1"/>
        <v>780168</v>
      </c>
      <c r="K15" s="232">
        <f t="shared" si="1"/>
        <v>578257</v>
      </c>
      <c r="L15" s="232">
        <f t="shared" si="1"/>
        <v>516860</v>
      </c>
      <c r="M15" s="232">
        <f t="shared" si="1"/>
        <v>525210</v>
      </c>
      <c r="N15" s="232">
        <f t="shared" si="1"/>
        <v>464662</v>
      </c>
      <c r="O15" s="233">
        <f t="shared" si="0"/>
        <v>6957792</v>
      </c>
      <c r="P15" s="234"/>
    </row>
    <row r="16" spans="1:16" s="225" customFormat="1" ht="18.75" customHeight="1" thickTop="1">
      <c r="A16" s="221" t="s">
        <v>120</v>
      </c>
      <c r="B16" s="222" t="s">
        <v>61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34"/>
    </row>
    <row r="17" spans="1:16" s="229" customFormat="1" ht="15.75">
      <c r="A17" s="221" t="s">
        <v>123</v>
      </c>
      <c r="B17" s="226" t="s">
        <v>150</v>
      </c>
      <c r="C17" s="227">
        <v>162300</v>
      </c>
      <c r="D17" s="227">
        <v>162300</v>
      </c>
      <c r="E17" s="227">
        <v>162300</v>
      </c>
      <c r="F17" s="227">
        <v>162300</v>
      </c>
      <c r="G17" s="227">
        <v>162300</v>
      </c>
      <c r="H17" s="227">
        <v>157698</v>
      </c>
      <c r="I17" s="227">
        <v>91400</v>
      </c>
      <c r="J17" s="227">
        <v>91400</v>
      </c>
      <c r="K17" s="227">
        <v>102672</v>
      </c>
      <c r="L17" s="227">
        <v>104237</v>
      </c>
      <c r="M17" s="227">
        <v>91400</v>
      </c>
      <c r="N17" s="227">
        <v>91400</v>
      </c>
      <c r="O17" s="224">
        <f t="shared" si="0"/>
        <v>1541707</v>
      </c>
      <c r="P17" s="228"/>
    </row>
    <row r="18" spans="1:16" s="229" customFormat="1" ht="15.75">
      <c r="A18" s="221" t="s">
        <v>274</v>
      </c>
      <c r="B18" s="226" t="s">
        <v>318</v>
      </c>
      <c r="C18" s="227">
        <v>42690</v>
      </c>
      <c r="D18" s="227">
        <v>42690</v>
      </c>
      <c r="E18" s="227">
        <v>42690</v>
      </c>
      <c r="F18" s="227">
        <v>42690</v>
      </c>
      <c r="G18" s="227">
        <v>42690</v>
      </c>
      <c r="H18" s="227">
        <v>27807</v>
      </c>
      <c r="I18" s="227">
        <v>27807</v>
      </c>
      <c r="J18" s="227">
        <v>27807</v>
      </c>
      <c r="K18" s="227">
        <v>31500</v>
      </c>
      <c r="L18" s="227">
        <v>31272</v>
      </c>
      <c r="M18" s="227">
        <v>27807</v>
      </c>
      <c r="N18" s="227">
        <v>26323</v>
      </c>
      <c r="O18" s="224">
        <f t="shared" si="0"/>
        <v>413773</v>
      </c>
      <c r="P18" s="228"/>
    </row>
    <row r="19" spans="1:16" s="229" customFormat="1" ht="15.75">
      <c r="A19" s="221" t="s">
        <v>275</v>
      </c>
      <c r="B19" s="226" t="s">
        <v>153</v>
      </c>
      <c r="C19" s="227">
        <v>175300</v>
      </c>
      <c r="D19" s="227">
        <v>175300</v>
      </c>
      <c r="E19" s="227">
        <v>175300</v>
      </c>
      <c r="F19" s="227">
        <v>180000</v>
      </c>
      <c r="G19" s="227">
        <v>180000</v>
      </c>
      <c r="H19" s="227">
        <v>115700</v>
      </c>
      <c r="I19" s="227">
        <v>119560</v>
      </c>
      <c r="J19" s="227">
        <v>109700</v>
      </c>
      <c r="K19" s="227">
        <v>157904</v>
      </c>
      <c r="L19" s="227">
        <v>104557</v>
      </c>
      <c r="M19" s="227">
        <v>255214</v>
      </c>
      <c r="N19" s="227">
        <v>146553</v>
      </c>
      <c r="O19" s="224">
        <f t="shared" si="0"/>
        <v>1895088</v>
      </c>
      <c r="P19" s="228"/>
    </row>
    <row r="20" spans="1:16" s="229" customFormat="1" ht="15.75">
      <c r="A20" s="221" t="s">
        <v>319</v>
      </c>
      <c r="B20" s="226" t="s">
        <v>320</v>
      </c>
      <c r="C20" s="227">
        <v>1000</v>
      </c>
      <c r="D20" s="227">
        <v>10500</v>
      </c>
      <c r="E20" s="227">
        <v>2000</v>
      </c>
      <c r="F20" s="227">
        <v>10000</v>
      </c>
      <c r="G20" s="227">
        <v>10500</v>
      </c>
      <c r="H20" s="227">
        <v>10000</v>
      </c>
      <c r="I20" s="227">
        <v>10000</v>
      </c>
      <c r="J20" s="227">
        <v>12000</v>
      </c>
      <c r="K20" s="227">
        <v>40576</v>
      </c>
      <c r="L20" s="227">
        <v>10000</v>
      </c>
      <c r="M20" s="227">
        <v>11000</v>
      </c>
      <c r="N20" s="227">
        <v>9243</v>
      </c>
      <c r="O20" s="224">
        <f t="shared" si="0"/>
        <v>136819</v>
      </c>
      <c r="P20" s="228"/>
    </row>
    <row r="21" spans="1:16" s="229" customFormat="1" ht="15.75">
      <c r="A21" s="221" t="s">
        <v>321</v>
      </c>
      <c r="B21" s="226" t="s">
        <v>135</v>
      </c>
      <c r="C21" s="227">
        <v>1050</v>
      </c>
      <c r="D21" s="227">
        <v>1050</v>
      </c>
      <c r="E21" s="227">
        <v>1050</v>
      </c>
      <c r="F21" s="227">
        <v>1050</v>
      </c>
      <c r="G21" s="227">
        <v>1050</v>
      </c>
      <c r="H21" s="227">
        <v>1050</v>
      </c>
      <c r="I21" s="227">
        <v>1050</v>
      </c>
      <c r="J21" s="227">
        <v>1050</v>
      </c>
      <c r="K21" s="227">
        <v>3899</v>
      </c>
      <c r="L21" s="227">
        <v>3898</v>
      </c>
      <c r="M21" s="227">
        <v>1050</v>
      </c>
      <c r="N21" s="227">
        <v>1075</v>
      </c>
      <c r="O21" s="224">
        <f t="shared" si="0"/>
        <v>18322</v>
      </c>
      <c r="P21" s="228"/>
    </row>
    <row r="22" spans="1:16" s="229" customFormat="1" ht="15.75">
      <c r="A22" s="221" t="s">
        <v>322</v>
      </c>
      <c r="B22" s="226" t="s">
        <v>216</v>
      </c>
      <c r="C22" s="227">
        <v>11700</v>
      </c>
      <c r="D22" s="227">
        <v>9800</v>
      </c>
      <c r="E22" s="227">
        <v>9700</v>
      </c>
      <c r="F22" s="227">
        <v>9700</v>
      </c>
      <c r="G22" s="227">
        <v>10800</v>
      </c>
      <c r="H22" s="227">
        <v>9800</v>
      </c>
      <c r="I22" s="227">
        <v>11700</v>
      </c>
      <c r="J22" s="227">
        <v>11800</v>
      </c>
      <c r="K22" s="227">
        <v>11700</v>
      </c>
      <c r="L22" s="227">
        <v>11800</v>
      </c>
      <c r="M22" s="227">
        <v>11700</v>
      </c>
      <c r="N22" s="227">
        <v>11250</v>
      </c>
      <c r="O22" s="224">
        <f t="shared" si="0"/>
        <v>131450</v>
      </c>
      <c r="P22" s="228"/>
    </row>
    <row r="23" spans="1:16" s="229" customFormat="1" ht="15.75">
      <c r="A23" s="221" t="s">
        <v>323</v>
      </c>
      <c r="B23" s="226" t="s">
        <v>324</v>
      </c>
      <c r="C23" s="227"/>
      <c r="D23" s="227">
        <v>9000</v>
      </c>
      <c r="E23" s="227"/>
      <c r="F23" s="227">
        <v>9000</v>
      </c>
      <c r="G23" s="227"/>
      <c r="H23" s="227">
        <v>9000</v>
      </c>
      <c r="I23" s="227"/>
      <c r="J23" s="227"/>
      <c r="K23" s="227">
        <v>9000</v>
      </c>
      <c r="L23" s="227">
        <v>32000</v>
      </c>
      <c r="M23" s="227">
        <v>7445</v>
      </c>
      <c r="N23" s="227">
        <v>733</v>
      </c>
      <c r="O23" s="224">
        <f t="shared" si="0"/>
        <v>76178</v>
      </c>
      <c r="P23" s="228"/>
    </row>
    <row r="24" spans="1:16" s="229" customFormat="1" ht="15.75">
      <c r="A24" s="221" t="s">
        <v>325</v>
      </c>
      <c r="B24" s="226" t="s">
        <v>326</v>
      </c>
      <c r="C24" s="227"/>
      <c r="D24" s="227"/>
      <c r="E24" s="227">
        <v>300000</v>
      </c>
      <c r="F24" s="227"/>
      <c r="G24" s="227">
        <v>500000</v>
      </c>
      <c r="H24" s="227"/>
      <c r="I24" s="227">
        <v>500000</v>
      </c>
      <c r="J24" s="227"/>
      <c r="K24" s="227">
        <v>20000</v>
      </c>
      <c r="L24" s="227">
        <v>568546</v>
      </c>
      <c r="M24" s="227">
        <v>250599</v>
      </c>
      <c r="N24" s="227">
        <v>51507</v>
      </c>
      <c r="O24" s="224">
        <f t="shared" si="0"/>
        <v>2190652</v>
      </c>
      <c r="P24" s="228"/>
    </row>
    <row r="25" spans="1:16" s="229" customFormat="1" ht="15.75">
      <c r="A25" s="221" t="s">
        <v>327</v>
      </c>
      <c r="B25" s="226" t="s">
        <v>328</v>
      </c>
      <c r="C25" s="227"/>
      <c r="D25" s="227"/>
      <c r="E25" s="227">
        <v>50000</v>
      </c>
      <c r="F25" s="227"/>
      <c r="G25" s="227"/>
      <c r="H25" s="227"/>
      <c r="I25" s="227"/>
      <c r="J25" s="227">
        <v>27699</v>
      </c>
      <c r="K25" s="227"/>
      <c r="L25" s="227"/>
      <c r="M25" s="227"/>
      <c r="N25" s="227">
        <v>3500</v>
      </c>
      <c r="O25" s="224">
        <f t="shared" si="0"/>
        <v>81199</v>
      </c>
      <c r="P25" s="228"/>
    </row>
    <row r="26" spans="1:16" s="229" customFormat="1" ht="15.75">
      <c r="A26" s="221" t="s">
        <v>329</v>
      </c>
      <c r="B26" s="226" t="s">
        <v>330</v>
      </c>
      <c r="C26" s="227"/>
      <c r="D26" s="227">
        <v>70000</v>
      </c>
      <c r="E26" s="227"/>
      <c r="F26" s="227">
        <v>90000</v>
      </c>
      <c r="G26" s="227"/>
      <c r="H26" s="227"/>
      <c r="I26" s="227">
        <v>51126</v>
      </c>
      <c r="J26" s="227"/>
      <c r="K26" s="227"/>
      <c r="L26" s="227">
        <v>8000</v>
      </c>
      <c r="M26" s="227">
        <v>18263</v>
      </c>
      <c r="N26" s="227">
        <v>12997</v>
      </c>
      <c r="O26" s="224">
        <f t="shared" si="0"/>
        <v>250386</v>
      </c>
      <c r="P26" s="228"/>
    </row>
    <row r="27" spans="1:16" s="229" customFormat="1" ht="15.75">
      <c r="A27" s="221" t="s">
        <v>331</v>
      </c>
      <c r="B27" s="226" t="s">
        <v>332</v>
      </c>
      <c r="C27" s="227">
        <v>400</v>
      </c>
      <c r="D27" s="227">
        <v>400</v>
      </c>
      <c r="E27" s="227">
        <v>400</v>
      </c>
      <c r="F27" s="227">
        <v>400</v>
      </c>
      <c r="G27" s="227">
        <v>400</v>
      </c>
      <c r="H27" s="227">
        <v>400</v>
      </c>
      <c r="I27" s="227">
        <v>400</v>
      </c>
      <c r="J27" s="227">
        <v>400</v>
      </c>
      <c r="K27" s="227">
        <v>400</v>
      </c>
      <c r="L27" s="227">
        <v>411</v>
      </c>
      <c r="M27" s="227">
        <v>250</v>
      </c>
      <c r="N27" s="227"/>
      <c r="O27" s="224">
        <f t="shared" si="0"/>
        <v>4261</v>
      </c>
      <c r="P27" s="228"/>
    </row>
    <row r="28" spans="1:16" s="229" customFormat="1" ht="15.75">
      <c r="A28" s="221" t="s">
        <v>335</v>
      </c>
      <c r="B28" s="226" t="s">
        <v>333</v>
      </c>
      <c r="C28" s="227">
        <v>1000</v>
      </c>
      <c r="D28" s="227"/>
      <c r="F28" s="227"/>
      <c r="G28" s="229">
        <v>1000</v>
      </c>
      <c r="I28" s="227">
        <v>1000</v>
      </c>
      <c r="J28" s="227"/>
      <c r="L28" s="227"/>
      <c r="M28" s="227"/>
      <c r="O28" s="224">
        <f t="shared" si="0"/>
        <v>3000</v>
      </c>
      <c r="P28" s="228"/>
    </row>
    <row r="29" spans="1:16" s="229" customFormat="1" ht="16.5" thickBot="1">
      <c r="A29" s="221" t="s">
        <v>409</v>
      </c>
      <c r="B29" s="226" t="s">
        <v>334</v>
      </c>
      <c r="C29" s="227"/>
      <c r="D29" s="227"/>
      <c r="E29" s="227">
        <v>37186</v>
      </c>
      <c r="F29" s="227"/>
      <c r="G29" s="227">
        <v>65913</v>
      </c>
      <c r="H29" s="227">
        <v>37486</v>
      </c>
      <c r="I29" s="227"/>
      <c r="J29" s="227"/>
      <c r="K29" s="227">
        <v>37186</v>
      </c>
      <c r="L29" s="227"/>
      <c r="M29" s="227"/>
      <c r="N29" s="227">
        <v>37186</v>
      </c>
      <c r="O29" s="224">
        <f>SUM(C29:N29)</f>
        <v>214957</v>
      </c>
      <c r="P29" s="228"/>
    </row>
    <row r="30" spans="1:16" s="225" customFormat="1" ht="20.25" customHeight="1" thickBot="1" thickTop="1">
      <c r="A30" s="235" t="s">
        <v>410</v>
      </c>
      <c r="B30" s="231" t="s">
        <v>336</v>
      </c>
      <c r="C30" s="232">
        <f aca="true" t="shared" si="2" ref="C30:M30">SUM(C17:C29)</f>
        <v>395440</v>
      </c>
      <c r="D30" s="232">
        <f t="shared" si="2"/>
        <v>481040</v>
      </c>
      <c r="E30" s="232">
        <f>SUM(E17:E29)</f>
        <v>780626</v>
      </c>
      <c r="F30" s="232">
        <f t="shared" si="2"/>
        <v>505140</v>
      </c>
      <c r="G30" s="232">
        <f>SUM(G17:G29)</f>
        <v>974653</v>
      </c>
      <c r="H30" s="232">
        <f>SUM(H17:H29)</f>
        <v>368941</v>
      </c>
      <c r="I30" s="232">
        <f t="shared" si="2"/>
        <v>814043</v>
      </c>
      <c r="J30" s="232">
        <f t="shared" si="2"/>
        <v>281856</v>
      </c>
      <c r="K30" s="232">
        <f>SUM(K17:K29)</f>
        <v>414837</v>
      </c>
      <c r="L30" s="232">
        <f t="shared" si="2"/>
        <v>874721</v>
      </c>
      <c r="M30" s="232">
        <f t="shared" si="2"/>
        <v>674728</v>
      </c>
      <c r="N30" s="232">
        <f>SUM(N17:N29)</f>
        <v>391767</v>
      </c>
      <c r="O30" s="233">
        <f t="shared" si="0"/>
        <v>6957792</v>
      </c>
      <c r="P30" s="236"/>
    </row>
    <row r="31" spans="1:15" ht="16.5" thickTop="1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7"/>
    </row>
    <row r="32" ht="15.75">
      <c r="A32" s="237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G5" sqref="G5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3" width="11.421875" style="2" customWidth="1"/>
    <col min="4" max="4" width="11.57421875" style="2" customWidth="1"/>
    <col min="5" max="5" width="8.00390625" style="2" customWidth="1"/>
    <col min="6" max="6" width="11.421875" style="2" customWidth="1"/>
    <col min="7" max="7" width="13.8515625" style="2" customWidth="1"/>
    <col min="8" max="8" width="11.421875" style="2" customWidth="1"/>
    <col min="9" max="16384" width="8.00390625" style="2" customWidth="1"/>
  </cols>
  <sheetData>
    <row r="1" spans="2:4" ht="12.75">
      <c r="B1" s="734" t="s">
        <v>577</v>
      </c>
      <c r="C1" s="735"/>
      <c r="D1" s="735"/>
    </row>
    <row r="2" spans="2:4" ht="12.75">
      <c r="B2" s="736" t="s">
        <v>437</v>
      </c>
      <c r="C2" s="736"/>
      <c r="D2" s="736"/>
    </row>
    <row r="3" spans="2:4" ht="12.75">
      <c r="B3" s="473"/>
      <c r="C3" s="473"/>
      <c r="D3" s="473"/>
    </row>
    <row r="4" spans="2:4" ht="12.75">
      <c r="B4" s="546"/>
      <c r="C4" s="546"/>
      <c r="D4" s="571" t="s">
        <v>283</v>
      </c>
    </row>
    <row r="5" spans="1:8" s="1" customFormat="1" ht="25.5">
      <c r="A5" s="551" t="s">
        <v>0</v>
      </c>
      <c r="B5" s="552" t="s">
        <v>1</v>
      </c>
      <c r="C5" s="553" t="s">
        <v>415</v>
      </c>
      <c r="D5" s="553" t="s">
        <v>481</v>
      </c>
      <c r="F5" s="2"/>
      <c r="G5" s="2"/>
      <c r="H5" s="2"/>
    </row>
    <row r="6" spans="1:4" ht="12.75">
      <c r="A6" s="3"/>
      <c r="B6" s="393" t="s">
        <v>3</v>
      </c>
      <c r="C6" s="400">
        <f>C7</f>
        <v>6000</v>
      </c>
      <c r="D6" s="400">
        <f>D7</f>
        <v>6000</v>
      </c>
    </row>
    <row r="7" spans="1:4" ht="12.75">
      <c r="A7" s="3"/>
      <c r="B7" s="3" t="s">
        <v>5</v>
      </c>
      <c r="C7" s="6">
        <v>6000</v>
      </c>
      <c r="D7" s="6">
        <v>6000</v>
      </c>
    </row>
    <row r="8" spans="1:4" ht="12.75">
      <c r="A8" s="3"/>
      <c r="B8" s="399" t="s">
        <v>32</v>
      </c>
      <c r="C8" s="400">
        <f>C9</f>
        <v>6868</v>
      </c>
      <c r="D8" s="400">
        <f>D9</f>
        <v>6868</v>
      </c>
    </row>
    <row r="9" spans="1:4" ht="12.75">
      <c r="A9" s="3"/>
      <c r="B9" s="5" t="s">
        <v>234</v>
      </c>
      <c r="C9" s="8">
        <f>C10</f>
        <v>6868</v>
      </c>
      <c r="D9" s="8">
        <f>D10</f>
        <v>6868</v>
      </c>
    </row>
    <row r="10" spans="1:4" ht="12.75">
      <c r="A10" s="3"/>
      <c r="B10" s="5" t="s">
        <v>35</v>
      </c>
      <c r="C10" s="8">
        <v>6868</v>
      </c>
      <c r="D10" s="8">
        <v>6868</v>
      </c>
    </row>
    <row r="11" spans="1:4" s="10" customFormat="1" ht="28.5" customHeight="1">
      <c r="A11" s="729" t="s">
        <v>47</v>
      </c>
      <c r="B11" s="708"/>
      <c r="C11" s="9">
        <f>C6+C8</f>
        <v>12868</v>
      </c>
      <c r="D11" s="9">
        <f>D6+D8</f>
        <v>12868</v>
      </c>
    </row>
    <row r="12" spans="1:4" ht="12.75">
      <c r="A12" s="3"/>
      <c r="B12" s="712" t="s">
        <v>49</v>
      </c>
      <c r="C12" s="814"/>
      <c r="D12" s="713"/>
    </row>
    <row r="13" spans="1:4" ht="12.75">
      <c r="A13" s="3"/>
      <c r="B13" s="3" t="s">
        <v>50</v>
      </c>
      <c r="C13" s="3"/>
      <c r="D13" s="11"/>
    </row>
    <row r="14" spans="1:4" ht="12.75">
      <c r="A14" s="3"/>
      <c r="B14" s="4" t="s">
        <v>51</v>
      </c>
      <c r="C14" s="4"/>
      <c r="D14" s="5"/>
    </row>
    <row r="15" spans="1:5" s="14" customFormat="1" ht="28.5" customHeight="1">
      <c r="A15" s="729" t="s">
        <v>52</v>
      </c>
      <c r="B15" s="708"/>
      <c r="C15" s="550">
        <f>C13+C14</f>
        <v>0</v>
      </c>
      <c r="D15" s="12">
        <f>D13+D14</f>
        <v>0</v>
      </c>
      <c r="E15" s="13"/>
    </row>
    <row r="16" spans="1:4" ht="12.75">
      <c r="A16" s="3"/>
      <c r="B16" s="712" t="s">
        <v>54</v>
      </c>
      <c r="C16" s="814"/>
      <c r="D16" s="713"/>
    </row>
    <row r="17" spans="1:4" ht="12.75">
      <c r="A17" s="3"/>
      <c r="B17" s="3" t="s">
        <v>238</v>
      </c>
      <c r="C17" s="3"/>
      <c r="D17" s="6"/>
    </row>
    <row r="18" spans="1:5" ht="12.75">
      <c r="A18" s="3"/>
      <c r="B18" s="3" t="s">
        <v>239</v>
      </c>
      <c r="C18" s="3"/>
      <c r="D18" s="6"/>
      <c r="E18" s="398"/>
    </row>
    <row r="19" spans="1:4" s="14" customFormat="1" ht="28.5" customHeight="1">
      <c r="A19" s="729" t="s">
        <v>57</v>
      </c>
      <c r="B19" s="711"/>
      <c r="C19" s="440">
        <f>C17+C18</f>
        <v>0</v>
      </c>
      <c r="D19" s="15">
        <f>D17+D18</f>
        <v>0</v>
      </c>
    </row>
    <row r="20" spans="1:4" s="14" customFormat="1" ht="28.5" customHeight="1">
      <c r="A20" s="439"/>
      <c r="B20" s="440" t="s">
        <v>458</v>
      </c>
      <c r="C20" s="15">
        <v>423100</v>
      </c>
      <c r="D20" s="15">
        <v>435346</v>
      </c>
    </row>
    <row r="21" spans="1:4" ht="12.75">
      <c r="A21" s="712" t="s">
        <v>58</v>
      </c>
      <c r="B21" s="713"/>
      <c r="C21" s="549">
        <f>C11+C15+C20</f>
        <v>435968</v>
      </c>
      <c r="D21" s="16">
        <f>SUM(D11+D15+D19)+D20</f>
        <v>448214</v>
      </c>
    </row>
    <row r="23" spans="1:4" s="1" customFormat="1" ht="48.75" customHeight="1">
      <c r="A23" s="728"/>
      <c r="B23" s="728"/>
      <c r="C23" s="728"/>
      <c r="D23" s="728"/>
    </row>
  </sheetData>
  <sheetProtection/>
  <mergeCells count="9">
    <mergeCell ref="B1:D1"/>
    <mergeCell ref="B2:D2"/>
    <mergeCell ref="A11:B11"/>
    <mergeCell ref="B12:D12"/>
    <mergeCell ref="A23:D23"/>
    <mergeCell ref="A15:B15"/>
    <mergeCell ref="B16:D16"/>
    <mergeCell ref="A19:B19"/>
    <mergeCell ref="A21:B21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4" r:id="rId1"/>
  <headerFooter alignWithMargins="0">
    <oddHeader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6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16.28125" style="0" customWidth="1"/>
    <col min="4" max="4" width="11.8515625" style="0" customWidth="1"/>
  </cols>
  <sheetData>
    <row r="1" spans="2:3" ht="12.75">
      <c r="B1" s="734" t="s">
        <v>578</v>
      </c>
      <c r="C1" s="735"/>
    </row>
    <row r="2" spans="2:3" ht="12.75">
      <c r="B2" s="736" t="s">
        <v>439</v>
      </c>
      <c r="C2" s="736"/>
    </row>
    <row r="3" spans="2:3" ht="12.75">
      <c r="B3" s="473"/>
      <c r="C3" s="473"/>
    </row>
    <row r="4" spans="2:4" ht="13.5" thickBot="1">
      <c r="B4" s="572"/>
      <c r="C4" s="572"/>
      <c r="D4" s="556" t="s">
        <v>283</v>
      </c>
    </row>
    <row r="5" spans="1:4" ht="31.5" customHeight="1" thickTop="1">
      <c r="A5" s="54" t="s">
        <v>147</v>
      </c>
      <c r="B5" s="819" t="s">
        <v>60</v>
      </c>
      <c r="C5" s="815" t="s">
        <v>414</v>
      </c>
      <c r="D5" s="821" t="s">
        <v>486</v>
      </c>
    </row>
    <row r="6" spans="1:4" ht="36.75" customHeight="1" thickBot="1">
      <c r="A6" s="55" t="s">
        <v>148</v>
      </c>
      <c r="B6" s="820"/>
      <c r="C6" s="816"/>
      <c r="D6" s="822"/>
    </row>
    <row r="7" spans="1:4" ht="15" customHeight="1">
      <c r="A7" s="56" t="s">
        <v>149</v>
      </c>
      <c r="B7" s="57" t="s">
        <v>150</v>
      </c>
      <c r="C7" s="529">
        <v>249366</v>
      </c>
      <c r="D7" s="529">
        <v>250418</v>
      </c>
    </row>
    <row r="8" spans="1:4" ht="15" customHeight="1">
      <c r="A8" s="59" t="s">
        <v>151</v>
      </c>
      <c r="B8" s="60" t="s">
        <v>152</v>
      </c>
      <c r="C8" s="58">
        <v>65979</v>
      </c>
      <c r="D8" s="58">
        <v>66263</v>
      </c>
    </row>
    <row r="9" spans="1:4" ht="15" customHeight="1">
      <c r="A9" s="59" t="s">
        <v>25</v>
      </c>
      <c r="B9" s="60" t="s">
        <v>153</v>
      </c>
      <c r="C9" s="61">
        <f>SUM(C11:C40)</f>
        <v>131533</v>
      </c>
      <c r="D9" s="530">
        <f>SUM(D11:D40)</f>
        <v>131533</v>
      </c>
    </row>
    <row r="10" spans="1:4" ht="15" customHeight="1">
      <c r="A10" s="817"/>
      <c r="B10" s="62" t="s">
        <v>154</v>
      </c>
      <c r="C10" s="58"/>
      <c r="D10" s="531"/>
    </row>
    <row r="11" spans="1:4" ht="15" customHeight="1">
      <c r="A11" s="818"/>
      <c r="B11" s="63" t="s">
        <v>155</v>
      </c>
      <c r="C11" s="528">
        <v>20</v>
      </c>
      <c r="D11" s="528">
        <v>20</v>
      </c>
    </row>
    <row r="12" spans="1:4" ht="15" customHeight="1">
      <c r="A12" s="818"/>
      <c r="B12" s="63" t="s">
        <v>156</v>
      </c>
      <c r="C12" s="322">
        <v>4300</v>
      </c>
      <c r="D12" s="322">
        <v>4300</v>
      </c>
    </row>
    <row r="13" spans="1:4" ht="15" customHeight="1">
      <c r="A13" s="818"/>
      <c r="B13" s="347" t="s">
        <v>157</v>
      </c>
      <c r="C13" s="322">
        <v>650</v>
      </c>
      <c r="D13" s="322">
        <v>650</v>
      </c>
    </row>
    <row r="14" spans="1:4" ht="15" customHeight="1">
      <c r="A14" s="818"/>
      <c r="B14" s="347" t="s">
        <v>158</v>
      </c>
      <c r="C14" s="322">
        <v>200</v>
      </c>
      <c r="D14" s="322">
        <v>200</v>
      </c>
    </row>
    <row r="15" spans="1:4" ht="15" customHeight="1">
      <c r="A15" s="818"/>
      <c r="B15" s="347" t="s">
        <v>159</v>
      </c>
      <c r="C15" s="322">
        <v>2100</v>
      </c>
      <c r="D15" s="322">
        <v>2100</v>
      </c>
    </row>
    <row r="16" spans="1:4" ht="15" customHeight="1">
      <c r="A16" s="818"/>
      <c r="B16" s="347" t="s">
        <v>160</v>
      </c>
      <c r="C16" s="322">
        <v>4500</v>
      </c>
      <c r="D16" s="322">
        <v>4500</v>
      </c>
    </row>
    <row r="17" spans="1:4" ht="15" customHeight="1">
      <c r="A17" s="818"/>
      <c r="B17" s="347" t="s">
        <v>161</v>
      </c>
      <c r="C17" s="322">
        <v>100</v>
      </c>
      <c r="D17" s="322">
        <v>100</v>
      </c>
    </row>
    <row r="18" spans="1:4" ht="15" customHeight="1">
      <c r="A18" s="818"/>
      <c r="B18" s="347" t="s">
        <v>162</v>
      </c>
      <c r="C18" s="322">
        <v>380</v>
      </c>
      <c r="D18" s="322">
        <v>380</v>
      </c>
    </row>
    <row r="19" spans="1:4" ht="15" customHeight="1">
      <c r="A19" s="818"/>
      <c r="B19" s="347" t="s">
        <v>163</v>
      </c>
      <c r="C19" s="322">
        <v>1600</v>
      </c>
      <c r="D19" s="322">
        <v>1600</v>
      </c>
    </row>
    <row r="20" spans="1:4" ht="15" customHeight="1">
      <c r="A20" s="818"/>
      <c r="B20" s="347" t="s">
        <v>164</v>
      </c>
      <c r="C20" s="322">
        <v>2000</v>
      </c>
      <c r="D20" s="322">
        <v>2000</v>
      </c>
    </row>
    <row r="21" spans="1:4" ht="15" customHeight="1">
      <c r="A21" s="818"/>
      <c r="B21" s="347" t="s">
        <v>165</v>
      </c>
      <c r="C21" s="322">
        <v>500</v>
      </c>
      <c r="D21" s="322">
        <v>500</v>
      </c>
    </row>
    <row r="22" spans="1:4" ht="15" customHeight="1">
      <c r="A22" s="818"/>
      <c r="B22" s="347" t="s">
        <v>166</v>
      </c>
      <c r="C22" s="322">
        <v>4000</v>
      </c>
      <c r="D22" s="322">
        <v>4000</v>
      </c>
    </row>
    <row r="23" spans="1:4" ht="15" customHeight="1">
      <c r="A23" s="818"/>
      <c r="B23" s="347" t="s">
        <v>170</v>
      </c>
      <c r="C23" s="322">
        <v>4000</v>
      </c>
      <c r="D23" s="322">
        <v>4000</v>
      </c>
    </row>
    <row r="24" spans="1:4" ht="15" customHeight="1">
      <c r="A24" s="818"/>
      <c r="B24" s="347" t="s">
        <v>171</v>
      </c>
      <c r="C24" s="322">
        <v>14400</v>
      </c>
      <c r="D24" s="322">
        <v>14400</v>
      </c>
    </row>
    <row r="25" spans="1:4" ht="15" customHeight="1">
      <c r="A25" s="818"/>
      <c r="B25" s="347" t="s">
        <v>172</v>
      </c>
      <c r="C25" s="322">
        <v>3000</v>
      </c>
      <c r="D25" s="322">
        <v>3000</v>
      </c>
    </row>
    <row r="26" spans="1:4" ht="15" customHeight="1">
      <c r="A26" s="818"/>
      <c r="B26" s="347" t="s">
        <v>173</v>
      </c>
      <c r="C26" s="322">
        <v>450</v>
      </c>
      <c r="D26" s="322">
        <v>450</v>
      </c>
    </row>
    <row r="27" spans="1:4" ht="15" customHeight="1">
      <c r="A27" s="818"/>
      <c r="B27" s="347" t="s">
        <v>174</v>
      </c>
      <c r="C27" s="322">
        <v>2000</v>
      </c>
      <c r="D27" s="322">
        <v>2000</v>
      </c>
    </row>
    <row r="28" spans="1:4" ht="26.25" customHeight="1">
      <c r="A28" s="818"/>
      <c r="B28" s="347" t="s">
        <v>175</v>
      </c>
      <c r="C28" s="322">
        <v>16000</v>
      </c>
      <c r="D28" s="322">
        <v>16000</v>
      </c>
    </row>
    <row r="29" spans="1:4" ht="15.75" customHeight="1">
      <c r="A29" s="818"/>
      <c r="B29" s="347" t="s">
        <v>407</v>
      </c>
      <c r="C29" s="322">
        <v>1300</v>
      </c>
      <c r="D29" s="322">
        <v>1300</v>
      </c>
    </row>
    <row r="30" spans="1:4" ht="15" customHeight="1">
      <c r="A30" s="818"/>
      <c r="B30" s="347" t="s">
        <v>177</v>
      </c>
      <c r="C30" s="322">
        <v>3000</v>
      </c>
      <c r="D30" s="322">
        <v>3000</v>
      </c>
    </row>
    <row r="31" spans="1:4" ht="15" customHeight="1">
      <c r="A31" s="818"/>
      <c r="B31" s="347" t="s">
        <v>178</v>
      </c>
      <c r="C31" s="322"/>
      <c r="D31" s="322"/>
    </row>
    <row r="32" spans="1:4" ht="19.5" customHeight="1">
      <c r="A32" s="818"/>
      <c r="B32" s="347" t="s">
        <v>179</v>
      </c>
      <c r="C32" s="322">
        <v>1800</v>
      </c>
      <c r="D32" s="322">
        <v>1800</v>
      </c>
    </row>
    <row r="33" spans="1:4" ht="15" customHeight="1">
      <c r="A33" s="818"/>
      <c r="B33" s="347" t="s">
        <v>180</v>
      </c>
      <c r="C33" s="322">
        <v>1200</v>
      </c>
      <c r="D33" s="322">
        <v>1200</v>
      </c>
    </row>
    <row r="34" spans="1:4" ht="15" customHeight="1">
      <c r="A34" s="818"/>
      <c r="B34" s="347" t="s">
        <v>181</v>
      </c>
      <c r="C34" s="363">
        <v>34290</v>
      </c>
      <c r="D34" s="363">
        <v>34290</v>
      </c>
    </row>
    <row r="35" spans="1:4" ht="16.5" customHeight="1">
      <c r="A35" s="818"/>
      <c r="B35" s="63" t="s">
        <v>477</v>
      </c>
      <c r="C35" s="322">
        <v>6000</v>
      </c>
      <c r="D35" s="322">
        <v>6000</v>
      </c>
    </row>
    <row r="36" spans="1:4" ht="15" customHeight="1">
      <c r="A36" s="818"/>
      <c r="B36" s="63" t="s">
        <v>184</v>
      </c>
      <c r="C36" s="322">
        <v>6000</v>
      </c>
      <c r="D36" s="322">
        <v>6000</v>
      </c>
    </row>
    <row r="37" spans="1:4" ht="15" customHeight="1">
      <c r="A37" s="818"/>
      <c r="B37" s="418" t="s">
        <v>187</v>
      </c>
      <c r="C37" s="322">
        <v>3743</v>
      </c>
      <c r="D37" s="322">
        <v>3743</v>
      </c>
    </row>
    <row r="38" spans="1:4" ht="15" customHeight="1">
      <c r="A38" s="818"/>
      <c r="B38" s="441" t="s">
        <v>188</v>
      </c>
      <c r="C38" s="442">
        <v>5000</v>
      </c>
      <c r="D38" s="442">
        <v>5000</v>
      </c>
    </row>
    <row r="39" spans="1:4" ht="15" customHeight="1">
      <c r="A39" s="526"/>
      <c r="B39" s="527" t="s">
        <v>487</v>
      </c>
      <c r="C39" s="442">
        <v>8000</v>
      </c>
      <c r="D39" s="442">
        <v>8000</v>
      </c>
    </row>
    <row r="40" spans="1:4" ht="15" customHeight="1" thickBot="1">
      <c r="A40" s="526"/>
      <c r="B40" s="527" t="s">
        <v>488</v>
      </c>
      <c r="C40" s="442">
        <v>1000</v>
      </c>
      <c r="D40" s="442">
        <v>1000</v>
      </c>
    </row>
    <row r="41" spans="1:4" ht="15" customHeight="1" thickBot="1">
      <c r="A41" s="443"/>
      <c r="B41" s="444" t="s">
        <v>459</v>
      </c>
      <c r="C41" s="445">
        <f>C7+C8+C9</f>
        <v>446878</v>
      </c>
      <c r="D41" s="445">
        <f>D7+D8+D9</f>
        <v>448214</v>
      </c>
    </row>
    <row r="42" spans="1:3" ht="15" customHeight="1">
      <c r="A42" s="64"/>
      <c r="B42" s="65"/>
      <c r="C42" s="66"/>
    </row>
    <row r="43" spans="1:3" ht="15" customHeight="1">
      <c r="A43" s="64"/>
      <c r="B43" s="65"/>
      <c r="C43" s="66"/>
    </row>
    <row r="44" spans="1:3" ht="15" customHeight="1">
      <c r="A44" s="64"/>
      <c r="B44" s="65"/>
      <c r="C44" s="66"/>
    </row>
    <row r="45" spans="2:3" ht="12.75">
      <c r="B45" s="67"/>
      <c r="C45" s="67"/>
    </row>
    <row r="46" spans="2:3" ht="12.75">
      <c r="B46" s="67"/>
      <c r="C46" s="67"/>
    </row>
    <row r="47" spans="2:3" ht="12.75">
      <c r="B47" s="67"/>
      <c r="C47" s="67"/>
    </row>
    <row r="48" spans="2:3" ht="12.75">
      <c r="B48" s="67"/>
      <c r="C48" s="67"/>
    </row>
    <row r="49" spans="2:3" ht="12.75">
      <c r="B49" s="67"/>
      <c r="C49" s="67"/>
    </row>
    <row r="50" spans="2:3" ht="12.75">
      <c r="B50" s="67"/>
      <c r="C50" s="67"/>
    </row>
    <row r="51" spans="2:3" ht="12.75">
      <c r="B51" s="67"/>
      <c r="C51" s="67"/>
    </row>
    <row r="52" spans="2:3" ht="12.75">
      <c r="B52" s="67"/>
      <c r="C52" s="67"/>
    </row>
    <row r="53" spans="2:3" ht="12.75">
      <c r="B53" s="67"/>
      <c r="C53" s="67"/>
    </row>
    <row r="54" spans="2:3" ht="12.75">
      <c r="B54" s="67"/>
      <c r="C54" s="67"/>
    </row>
    <row r="55" spans="2:3" ht="12.75">
      <c r="B55" s="67"/>
      <c r="C55" s="67"/>
    </row>
    <row r="56" spans="2:3" ht="12.75">
      <c r="B56" s="67"/>
      <c r="C56" s="67"/>
    </row>
    <row r="57" spans="2:3" ht="12.75">
      <c r="B57" s="67"/>
      <c r="C57" s="67"/>
    </row>
    <row r="58" spans="2:3" ht="12.75">
      <c r="B58" s="67"/>
      <c r="C58" s="68"/>
    </row>
    <row r="59" spans="2:3" ht="12.75">
      <c r="B59" s="67"/>
      <c r="C59" s="67"/>
    </row>
    <row r="60" spans="2:3" ht="12.75">
      <c r="B60" s="67"/>
      <c r="C60" s="67"/>
    </row>
    <row r="61" spans="2:3" ht="12.75">
      <c r="B61" s="67"/>
      <c r="C61" s="67"/>
    </row>
    <row r="62" spans="2:3" ht="12.75">
      <c r="B62" s="67"/>
      <c r="C62" s="67"/>
    </row>
    <row r="63" spans="2:3" ht="12.75">
      <c r="B63" s="67"/>
      <c r="C63" s="67"/>
    </row>
    <row r="64" spans="2:3" ht="12.75">
      <c r="B64" s="67"/>
      <c r="C64" s="67"/>
    </row>
    <row r="65" spans="2:3" ht="12.75">
      <c r="B65" s="67"/>
      <c r="C65" s="67"/>
    </row>
    <row r="66" spans="2:3" ht="12.75">
      <c r="B66" s="67"/>
      <c r="C66" s="67"/>
    </row>
    <row r="67" spans="2:3" ht="12.75">
      <c r="B67" s="67"/>
      <c r="C67" s="67"/>
    </row>
    <row r="68" spans="2:3" ht="12.75">
      <c r="B68" s="67"/>
      <c r="C68" s="67"/>
    </row>
  </sheetData>
  <sheetProtection/>
  <mergeCells count="6">
    <mergeCell ref="D5:D6"/>
    <mergeCell ref="C5:C6"/>
    <mergeCell ref="A10:A38"/>
    <mergeCell ref="B5:B6"/>
    <mergeCell ref="B1:C1"/>
    <mergeCell ref="B2:C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63"/>
  <sheetViews>
    <sheetView zoomScalePageLayoutView="0" workbookViewId="0" topLeftCell="A10">
      <selection activeCell="F21" sqref="F21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7109375" style="0" customWidth="1"/>
    <col min="5" max="5" width="11.00390625" style="0" customWidth="1"/>
  </cols>
  <sheetData>
    <row r="1" spans="1:4" ht="12.75">
      <c r="A1" s="619"/>
      <c r="B1" s="743" t="s">
        <v>562</v>
      </c>
      <c r="C1" s="743"/>
      <c r="D1" s="619"/>
    </row>
    <row r="2" spans="1:4" ht="25.5" customHeight="1" thickBot="1">
      <c r="A2" s="619"/>
      <c r="B2" s="744" t="s">
        <v>450</v>
      </c>
      <c r="C2" s="744"/>
      <c r="D2" s="620" t="s">
        <v>283</v>
      </c>
    </row>
    <row r="3" spans="1:4" ht="27.75" customHeight="1">
      <c r="A3" s="621" t="s">
        <v>59</v>
      </c>
      <c r="B3" s="622" t="s">
        <v>60</v>
      </c>
      <c r="C3" s="623" t="s">
        <v>416</v>
      </c>
      <c r="D3" s="624" t="s">
        <v>481</v>
      </c>
    </row>
    <row r="4" spans="1:4" ht="12" customHeight="1">
      <c r="A4" s="625"/>
      <c r="B4" s="626" t="s">
        <v>61</v>
      </c>
      <c r="C4" s="627"/>
      <c r="D4" s="628"/>
    </row>
    <row r="5" spans="1:4" ht="12" customHeight="1">
      <c r="A5" s="629" t="s">
        <v>62</v>
      </c>
      <c r="B5" s="630" t="s">
        <v>432</v>
      </c>
      <c r="C5" s="631">
        <f>C7+C9+C10+C11+C12+C17+C18+C19+C20+C21+C22+C23+C16+C15+C8</f>
        <v>3547136</v>
      </c>
      <c r="D5" s="632">
        <f>D6+D7+D9+D10+D11+D12+D17+D18+D19+D20+D21+D22+D23+D16+D15+D8</f>
        <v>3555023</v>
      </c>
    </row>
    <row r="6" spans="1:4" ht="12" customHeight="1">
      <c r="A6" s="629"/>
      <c r="B6" s="633" t="s">
        <v>559</v>
      </c>
      <c r="C6" s="631">
        <f>'5.2. Önkormányzat kiadás'!B5</f>
        <v>0</v>
      </c>
      <c r="D6" s="635">
        <f>'5.2. Önkormányzat kiadás'!C5</f>
        <v>2200</v>
      </c>
    </row>
    <row r="7" spans="1:4" ht="12" customHeight="1">
      <c r="A7" s="745"/>
      <c r="B7" s="633" t="s">
        <v>560</v>
      </c>
      <c r="C7" s="634">
        <f>'5.2. Önkormányzat kiadás'!B6</f>
        <v>598</v>
      </c>
      <c r="D7" s="635">
        <f>'5.2. Önkormányzat kiadás'!C6</f>
        <v>1192</v>
      </c>
    </row>
    <row r="8" spans="1:4" ht="12" customHeight="1">
      <c r="A8" s="745"/>
      <c r="B8" s="633" t="s">
        <v>524</v>
      </c>
      <c r="C8" s="634">
        <f>'5.2. Önkormányzat kiadás'!B7</f>
        <v>575986</v>
      </c>
      <c r="D8" s="635">
        <f>'5.2. Önkormányzat kiadás'!C7</f>
        <v>580588</v>
      </c>
    </row>
    <row r="9" spans="1:4" ht="12" customHeight="1">
      <c r="A9" s="745"/>
      <c r="B9" s="633" t="s">
        <v>67</v>
      </c>
      <c r="C9" s="634">
        <v>72376</v>
      </c>
      <c r="D9" s="635">
        <v>72376</v>
      </c>
    </row>
    <row r="10" spans="1:4" ht="12" customHeight="1">
      <c r="A10" s="745"/>
      <c r="B10" s="633" t="s">
        <v>68</v>
      </c>
      <c r="C10" s="634">
        <f>'5.2. Önkormányzat kiadás'!B23-'2. ÖSSZES kiadások'!C9</f>
        <v>50577</v>
      </c>
      <c r="D10" s="635">
        <f>'5.2. Önkormányzat kiadás'!C23-'2. ÖSSZES kiadások'!D9</f>
        <v>50437</v>
      </c>
    </row>
    <row r="11" spans="1:4" ht="12" customHeight="1">
      <c r="A11" s="745"/>
      <c r="B11" s="633" t="s">
        <v>76</v>
      </c>
      <c r="C11" s="634">
        <f>'5.2. Önkormányzat kiadás'!B58</f>
        <v>131450</v>
      </c>
      <c r="D11" s="635">
        <f>'5.2. Önkormányzat kiadás'!C58</f>
        <v>131450</v>
      </c>
    </row>
    <row r="12" spans="1:4" ht="12" customHeight="1">
      <c r="A12" s="745"/>
      <c r="B12" s="633" t="s">
        <v>70</v>
      </c>
      <c r="C12" s="634">
        <f>C13+C14</f>
        <v>2192597</v>
      </c>
      <c r="D12" s="635">
        <f>D13+D14</f>
        <v>2211676</v>
      </c>
    </row>
    <row r="13" spans="1:4" ht="12" customHeight="1">
      <c r="A13" s="745"/>
      <c r="B13" s="633" t="s">
        <v>77</v>
      </c>
      <c r="C13" s="634">
        <f>'6. P.H. beruházás'!C19+'6. P.H. beruházás'!C30+'6. P.H. beruházás'!C51</f>
        <v>2065401</v>
      </c>
      <c r="D13" s="635">
        <f>'6. P.H. beruházás'!D19+'6. P.H. beruházás'!D30+'6. P.H. beruházás'!D51</f>
        <v>2133947</v>
      </c>
    </row>
    <row r="14" spans="1:4" ht="12" customHeight="1">
      <c r="A14" s="745"/>
      <c r="B14" s="633" t="s">
        <v>78</v>
      </c>
      <c r="C14" s="634">
        <f>'7.  felújítás'!C16</f>
        <v>127196</v>
      </c>
      <c r="D14" s="635">
        <f>'7.  felújítás'!D16</f>
        <v>77729</v>
      </c>
    </row>
    <row r="15" spans="1:4" ht="12" customHeight="1">
      <c r="A15" s="745"/>
      <c r="B15" s="633" t="s">
        <v>73</v>
      </c>
      <c r="C15" s="634">
        <f>'5.2. Önkormányzat kiadás'!B83</f>
        <v>32000</v>
      </c>
      <c r="D15" s="636">
        <f>'5.2. Önkormányzat kiadás'!C83</f>
        <v>32000</v>
      </c>
    </row>
    <row r="16" spans="1:4" ht="12" customHeight="1">
      <c r="A16" s="745"/>
      <c r="B16" s="633" t="s">
        <v>74</v>
      </c>
      <c r="C16" s="634">
        <v>500</v>
      </c>
      <c r="D16" s="636">
        <f>'5.2. Önkormányzat kiadás'!C82</f>
        <v>500</v>
      </c>
    </row>
    <row r="17" spans="1:4" ht="12" customHeight="1">
      <c r="A17" s="745"/>
      <c r="B17" s="637" t="s">
        <v>79</v>
      </c>
      <c r="C17" s="634">
        <v>500</v>
      </c>
      <c r="D17" s="636">
        <f>'11.sz. melléklet ált. és céltar'!E8</f>
        <v>500</v>
      </c>
    </row>
    <row r="18" spans="1:4" ht="12" customHeight="1">
      <c r="A18" s="745"/>
      <c r="B18" s="637" t="s">
        <v>80</v>
      </c>
      <c r="C18" s="634">
        <v>268334</v>
      </c>
      <c r="D18" s="636">
        <f>'11.sz. melléklet ált. és céltar'!E9</f>
        <v>249886</v>
      </c>
    </row>
    <row r="19" spans="1:4" ht="12" customHeight="1">
      <c r="A19" s="745"/>
      <c r="B19" s="638" t="s">
        <v>434</v>
      </c>
      <c r="C19" s="634">
        <f>'5.2. Önkormányzat kiadás'!B84</f>
        <v>4261</v>
      </c>
      <c r="D19" s="636">
        <f>'5.2. Önkormányzat kiadás'!C84</f>
        <v>4261</v>
      </c>
    </row>
    <row r="20" spans="1:4" ht="12" customHeight="1">
      <c r="A20" s="745"/>
      <c r="B20" s="637" t="s">
        <v>81</v>
      </c>
      <c r="C20" s="634">
        <f>'5.2. Önkormányzat kiadás'!B85</f>
        <v>54856</v>
      </c>
      <c r="D20" s="635">
        <f>'5.2. Önkormányzat kiadás'!C85</f>
        <v>54856</v>
      </c>
    </row>
    <row r="21" spans="1:4" ht="12" customHeight="1">
      <c r="A21" s="745"/>
      <c r="B21" s="637" t="s">
        <v>82</v>
      </c>
      <c r="C21" s="634">
        <f>'5.2. Önkormányzat kiadás'!B86</f>
        <v>160101</v>
      </c>
      <c r="D21" s="635">
        <f>'5.2. Önkormányzat kiadás'!C86</f>
        <v>160101</v>
      </c>
    </row>
    <row r="22" spans="1:4" ht="12" customHeight="1">
      <c r="A22" s="625"/>
      <c r="B22" s="637" t="s">
        <v>83</v>
      </c>
      <c r="C22" s="634">
        <f>'5.2. Önkormányzat kiadás'!B87</f>
        <v>1500</v>
      </c>
      <c r="D22" s="635">
        <f>'5.2. Önkormányzat kiadás'!C87</f>
        <v>1500</v>
      </c>
    </row>
    <row r="23" spans="1:4" ht="12" customHeight="1">
      <c r="A23" s="625"/>
      <c r="B23" s="637" t="s">
        <v>84</v>
      </c>
      <c r="C23" s="634">
        <f>'5.2. Önkormányzat kiadás'!B88</f>
        <v>1500</v>
      </c>
      <c r="D23" s="635">
        <f>'5.2. Önkormányzat kiadás'!C88</f>
        <v>1500</v>
      </c>
    </row>
    <row r="24" spans="1:4" ht="12" customHeight="1">
      <c r="A24" s="629" t="s">
        <v>75</v>
      </c>
      <c r="B24" s="630" t="s">
        <v>433</v>
      </c>
      <c r="C24" s="639">
        <f>C25+C26+C27</f>
        <v>446878</v>
      </c>
      <c r="D24" s="640">
        <f>D25+D26+D27</f>
        <v>448214</v>
      </c>
    </row>
    <row r="25" spans="1:4" ht="12" customHeight="1">
      <c r="A25" s="745"/>
      <c r="B25" s="633" t="s">
        <v>64</v>
      </c>
      <c r="C25" s="641">
        <f>'2. Tájékoztató kimutatás'!C7</f>
        <v>249366</v>
      </c>
      <c r="D25" s="642">
        <f>'2. Tájékoztató kimutatás'!D7</f>
        <v>250418</v>
      </c>
    </row>
    <row r="26" spans="1:4" ht="12" customHeight="1">
      <c r="A26" s="745"/>
      <c r="B26" s="633" t="s">
        <v>65</v>
      </c>
      <c r="C26" s="641">
        <f>'2. Tájékoztató kimutatás'!C8</f>
        <v>65979</v>
      </c>
      <c r="D26" s="642">
        <f>'2. Tájékoztató kimutatás'!D8</f>
        <v>66263</v>
      </c>
    </row>
    <row r="27" spans="1:4" ht="12" customHeight="1">
      <c r="A27" s="745"/>
      <c r="B27" s="633" t="s">
        <v>66</v>
      </c>
      <c r="C27" s="641">
        <f>'2. Tájékoztató kimutatás'!C9</f>
        <v>131533</v>
      </c>
      <c r="D27" s="642">
        <f>'2. Tájékoztató kimutatás'!D9</f>
        <v>131533</v>
      </c>
    </row>
    <row r="28" spans="1:4" ht="12" customHeight="1">
      <c r="A28" s="629" t="s">
        <v>102</v>
      </c>
      <c r="B28" s="630" t="s">
        <v>457</v>
      </c>
      <c r="C28" s="643">
        <f>C29+C30+C31+C32+C33+C34+C36+C37+C38+C39</f>
        <v>2942128</v>
      </c>
      <c r="D28" s="644">
        <f>D29+D30+D31+D32+D33+D34+D36+D37+D38+D39</f>
        <v>2954555</v>
      </c>
    </row>
    <row r="29" spans="1:5" ht="12" customHeight="1">
      <c r="A29" s="745" t="s">
        <v>63</v>
      </c>
      <c r="B29" s="633" t="s">
        <v>64</v>
      </c>
      <c r="C29" s="641">
        <f>'4. Intézményi kiadások'!C27</f>
        <v>1279504</v>
      </c>
      <c r="D29" s="642">
        <f>'4. Intézményi kiadások'!D27</f>
        <v>1289089</v>
      </c>
      <c r="E29" s="196"/>
    </row>
    <row r="30" spans="1:4" ht="12" customHeight="1">
      <c r="A30" s="745"/>
      <c r="B30" s="633" t="s">
        <v>65</v>
      </c>
      <c r="C30" s="641">
        <f>'4. Intézményi kiadások'!E27</f>
        <v>343731</v>
      </c>
      <c r="D30" s="642">
        <f>'4. Intézményi kiadások'!G27</f>
        <v>346318</v>
      </c>
    </row>
    <row r="31" spans="1:4" ht="12" customHeight="1">
      <c r="A31" s="745"/>
      <c r="B31" s="633" t="s">
        <v>66</v>
      </c>
      <c r="C31" s="641">
        <f>'4. Intézményi kiadások'!H27</f>
        <v>1182712</v>
      </c>
      <c r="D31" s="642">
        <f>'4. Intézményi kiadások'!I27</f>
        <v>1182967</v>
      </c>
    </row>
    <row r="32" spans="1:4" ht="12" customHeight="1">
      <c r="A32" s="745"/>
      <c r="B32" s="633" t="s">
        <v>67</v>
      </c>
      <c r="C32" s="641">
        <f>'4. Intézményi kiadások'!C57</f>
        <v>12150</v>
      </c>
      <c r="D32" s="642">
        <f>'4. Intézményi kiadások'!D57</f>
        <v>12150</v>
      </c>
    </row>
    <row r="33" spans="1:4" ht="12" customHeight="1">
      <c r="A33" s="745"/>
      <c r="B33" s="633" t="s">
        <v>68</v>
      </c>
      <c r="C33" s="641">
        <f>'4. Intézményi kiadások'!E57</f>
        <v>1856</v>
      </c>
      <c r="D33" s="642">
        <f>'4. Intézményi kiadások'!G57</f>
        <v>1856</v>
      </c>
    </row>
    <row r="34" spans="1:4" ht="12" customHeight="1">
      <c r="A34" s="745"/>
      <c r="B34" s="633" t="s">
        <v>69</v>
      </c>
      <c r="C34" s="641">
        <f>'4. Intézményi kiadások'!J27</f>
        <v>18322</v>
      </c>
      <c r="D34" s="642">
        <f>'4. Intézményi kiadások'!K27</f>
        <v>18322</v>
      </c>
    </row>
    <row r="35" spans="1:4" ht="12" customHeight="1">
      <c r="A35" s="745"/>
      <c r="B35" s="633" t="s">
        <v>70</v>
      </c>
      <c r="C35" s="641">
        <f>C36+C37</f>
        <v>60175</v>
      </c>
      <c r="D35" s="642">
        <f>D36+D37</f>
        <v>60175</v>
      </c>
    </row>
    <row r="36" spans="1:4" ht="12" customHeight="1">
      <c r="A36" s="745"/>
      <c r="B36" s="633" t="s">
        <v>71</v>
      </c>
      <c r="C36" s="641">
        <f>'4. Intézményi kiadások'!C84</f>
        <v>56705</v>
      </c>
      <c r="D36" s="642">
        <f>'4. Intézményi kiadások'!D84</f>
        <v>56705</v>
      </c>
    </row>
    <row r="37" spans="1:4" ht="12" customHeight="1">
      <c r="A37" s="745"/>
      <c r="B37" s="633" t="s">
        <v>72</v>
      </c>
      <c r="C37" s="641">
        <f>'4. Intézményi kiadások'!E84</f>
        <v>3470</v>
      </c>
      <c r="D37" s="642">
        <f>'4. Intézményi kiadások'!G84</f>
        <v>3470</v>
      </c>
    </row>
    <row r="38" spans="1:4" ht="12" customHeight="1">
      <c r="A38" s="625"/>
      <c r="B38" s="633" t="s">
        <v>73</v>
      </c>
      <c r="C38" s="641">
        <f>'4. Intézményi kiadások'!J84</f>
        <v>42945</v>
      </c>
      <c r="D38" s="642">
        <f>'4. Intézményi kiadások'!K84</f>
        <v>42945</v>
      </c>
    </row>
    <row r="39" spans="1:4" ht="12" customHeight="1">
      <c r="A39" s="625"/>
      <c r="B39" s="633" t="s">
        <v>74</v>
      </c>
      <c r="C39" s="641">
        <f>'4. Intézményi kiadások'!C112</f>
        <v>733</v>
      </c>
      <c r="D39" s="642">
        <f>'4. Intézményi kiadások'!D112</f>
        <v>733</v>
      </c>
    </row>
    <row r="40" spans="1:5" ht="12" customHeight="1">
      <c r="A40" s="645"/>
      <c r="B40" s="646" t="s">
        <v>435</v>
      </c>
      <c r="C40" s="647">
        <f>C28+C24+C5</f>
        <v>6936142</v>
      </c>
      <c r="D40" s="648">
        <f>D28+D24+D5</f>
        <v>6957792</v>
      </c>
      <c r="E40" s="17"/>
    </row>
    <row r="41" spans="1:4" ht="12" customHeight="1">
      <c r="A41" s="649"/>
      <c r="B41" s="650" t="s">
        <v>64</v>
      </c>
      <c r="C41" s="651">
        <f>C25+C29</f>
        <v>1528870</v>
      </c>
      <c r="D41" s="635">
        <f>D25+D29+D6</f>
        <v>1541707</v>
      </c>
    </row>
    <row r="42" spans="1:6" ht="12" customHeight="1">
      <c r="A42" s="745"/>
      <c r="B42" s="633" t="s">
        <v>65</v>
      </c>
      <c r="C42" s="634">
        <f>C26+C30+C7</f>
        <v>410308</v>
      </c>
      <c r="D42" s="635">
        <f>D26+D30+D7</f>
        <v>413773</v>
      </c>
      <c r="F42" s="17"/>
    </row>
    <row r="43" spans="1:6" ht="12" customHeight="1">
      <c r="A43" s="745"/>
      <c r="B43" s="633" t="s">
        <v>66</v>
      </c>
      <c r="C43" s="634">
        <f>C27+C31+C8</f>
        <v>1890231</v>
      </c>
      <c r="D43" s="635">
        <f>D27+D31+D8</f>
        <v>1895088</v>
      </c>
      <c r="F43" s="17"/>
    </row>
    <row r="44" spans="1:6" ht="12" customHeight="1">
      <c r="A44" s="745"/>
      <c r="B44" s="633" t="s">
        <v>67</v>
      </c>
      <c r="C44" s="634">
        <f>C9+C32</f>
        <v>84526</v>
      </c>
      <c r="D44" s="635">
        <f>D9+D32</f>
        <v>84526</v>
      </c>
      <c r="F44" s="17"/>
    </row>
    <row r="45" spans="1:6" ht="12" customHeight="1">
      <c r="A45" s="745"/>
      <c r="B45" s="633" t="s">
        <v>68</v>
      </c>
      <c r="C45" s="634">
        <f>C10+C33</f>
        <v>52433</v>
      </c>
      <c r="D45" s="635">
        <f>D10+D33</f>
        <v>52293</v>
      </c>
      <c r="F45" s="17"/>
    </row>
    <row r="46" spans="1:6" ht="12" customHeight="1">
      <c r="A46" s="745"/>
      <c r="B46" s="633" t="s">
        <v>69</v>
      </c>
      <c r="C46" s="634">
        <f>C34</f>
        <v>18322</v>
      </c>
      <c r="D46" s="635">
        <f>D34</f>
        <v>18322</v>
      </c>
      <c r="F46" s="17"/>
    </row>
    <row r="47" spans="1:6" ht="12" customHeight="1">
      <c r="A47" s="745"/>
      <c r="B47" s="633" t="s">
        <v>76</v>
      </c>
      <c r="C47" s="634">
        <f>C11</f>
        <v>131450</v>
      </c>
      <c r="D47" s="635">
        <f>D11</f>
        <v>131450</v>
      </c>
      <c r="F47" s="17"/>
    </row>
    <row r="48" spans="1:6" ht="12" customHeight="1">
      <c r="A48" s="745"/>
      <c r="B48" s="633" t="s">
        <v>70</v>
      </c>
      <c r="C48" s="634">
        <f aca="true" t="shared" si="0" ref="C48:D50">C12+C35</f>
        <v>2252772</v>
      </c>
      <c r="D48" s="635">
        <f t="shared" si="0"/>
        <v>2271851</v>
      </c>
      <c r="F48" s="17"/>
    </row>
    <row r="49" spans="1:6" ht="12" customHeight="1">
      <c r="A49" s="745"/>
      <c r="B49" s="633" t="s">
        <v>77</v>
      </c>
      <c r="C49" s="634">
        <f t="shared" si="0"/>
        <v>2122106</v>
      </c>
      <c r="D49" s="635">
        <f t="shared" si="0"/>
        <v>2190652</v>
      </c>
      <c r="F49" s="17"/>
    </row>
    <row r="50" spans="1:8" ht="12" customHeight="1">
      <c r="A50" s="745"/>
      <c r="B50" s="633" t="s">
        <v>78</v>
      </c>
      <c r="C50" s="634">
        <f t="shared" si="0"/>
        <v>130666</v>
      </c>
      <c r="D50" s="635">
        <f t="shared" si="0"/>
        <v>81199</v>
      </c>
      <c r="F50" s="17"/>
      <c r="H50" s="17"/>
    </row>
    <row r="51" spans="1:6" ht="12" customHeight="1">
      <c r="A51" s="745"/>
      <c r="B51" s="633" t="s">
        <v>73</v>
      </c>
      <c r="C51" s="634">
        <f>C38+C15</f>
        <v>74945</v>
      </c>
      <c r="D51" s="635">
        <f>D38+D15</f>
        <v>74945</v>
      </c>
      <c r="F51" s="17"/>
    </row>
    <row r="52" spans="1:6" ht="12" customHeight="1">
      <c r="A52" s="745"/>
      <c r="B52" s="633" t="s">
        <v>74</v>
      </c>
      <c r="C52" s="634">
        <f>C39+C16</f>
        <v>1233</v>
      </c>
      <c r="D52" s="635">
        <f>D39+D16</f>
        <v>1233</v>
      </c>
      <c r="F52" s="17"/>
    </row>
    <row r="53" spans="1:6" ht="12" customHeight="1">
      <c r="A53" s="745"/>
      <c r="B53" s="637" t="s">
        <v>79</v>
      </c>
      <c r="C53" s="634">
        <f aca="true" t="shared" si="1" ref="C53:D59">C17</f>
        <v>500</v>
      </c>
      <c r="D53" s="635">
        <f t="shared" si="1"/>
        <v>500</v>
      </c>
      <c r="F53" s="17"/>
    </row>
    <row r="54" spans="1:6" ht="12" customHeight="1">
      <c r="A54" s="745"/>
      <c r="B54" s="637" t="s">
        <v>80</v>
      </c>
      <c r="C54" s="634">
        <f t="shared" si="1"/>
        <v>268334</v>
      </c>
      <c r="D54" s="635">
        <f t="shared" si="1"/>
        <v>249886</v>
      </c>
      <c r="F54" s="17"/>
    </row>
    <row r="55" spans="1:6" ht="12" customHeight="1">
      <c r="A55" s="745"/>
      <c r="B55" s="638" t="s">
        <v>434</v>
      </c>
      <c r="C55" s="634">
        <f t="shared" si="1"/>
        <v>4261</v>
      </c>
      <c r="D55" s="635">
        <f t="shared" si="1"/>
        <v>4261</v>
      </c>
      <c r="F55" s="17"/>
    </row>
    <row r="56" spans="1:6" ht="12" customHeight="1">
      <c r="A56" s="745"/>
      <c r="B56" s="637" t="s">
        <v>81</v>
      </c>
      <c r="C56" s="634">
        <f t="shared" si="1"/>
        <v>54856</v>
      </c>
      <c r="D56" s="635">
        <f t="shared" si="1"/>
        <v>54856</v>
      </c>
      <c r="F56" s="17"/>
    </row>
    <row r="57" spans="1:6" ht="12" customHeight="1">
      <c r="A57" s="745"/>
      <c r="B57" s="637" t="s">
        <v>82</v>
      </c>
      <c r="C57" s="634">
        <f t="shared" si="1"/>
        <v>160101</v>
      </c>
      <c r="D57" s="635">
        <f t="shared" si="1"/>
        <v>160101</v>
      </c>
      <c r="F57" s="17"/>
    </row>
    <row r="58" spans="1:6" ht="12" customHeight="1">
      <c r="A58" s="746"/>
      <c r="B58" s="637" t="s">
        <v>83</v>
      </c>
      <c r="C58" s="634">
        <f t="shared" si="1"/>
        <v>1500</v>
      </c>
      <c r="D58" s="635">
        <f t="shared" si="1"/>
        <v>1500</v>
      </c>
      <c r="F58" s="17"/>
    </row>
    <row r="59" spans="1:6" ht="12" customHeight="1" thickBot="1">
      <c r="A59" s="747"/>
      <c r="B59" s="652" t="s">
        <v>84</v>
      </c>
      <c r="C59" s="653">
        <f t="shared" si="1"/>
        <v>1500</v>
      </c>
      <c r="D59" s="654">
        <f t="shared" si="1"/>
        <v>1500</v>
      </c>
      <c r="F59" s="17"/>
    </row>
    <row r="60" spans="1:4" ht="12.75">
      <c r="A60" s="21"/>
      <c r="B60" s="21"/>
      <c r="C60" s="320"/>
      <c r="D60" s="17"/>
    </row>
    <row r="61" ht="12.75">
      <c r="C61" s="321"/>
    </row>
    <row r="62" ht="12.75">
      <c r="C62" s="321"/>
    </row>
    <row r="63" ht="12.75">
      <c r="C63" s="321"/>
    </row>
  </sheetData>
  <sheetProtection/>
  <mergeCells count="6">
    <mergeCell ref="B1:C1"/>
    <mergeCell ref="B2:C2"/>
    <mergeCell ref="A42:A59"/>
    <mergeCell ref="A29:A37"/>
    <mergeCell ref="A7:A21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85"/>
  <sheetViews>
    <sheetView zoomScalePageLayoutView="0" workbookViewId="0" topLeftCell="A61">
      <selection activeCell="J73" sqref="J73"/>
    </sheetView>
  </sheetViews>
  <sheetFormatPr defaultColWidth="9.140625" defaultRowHeight="12.75"/>
  <cols>
    <col min="1" max="1" width="4.421875" style="0" customWidth="1"/>
    <col min="2" max="2" width="22.28125" style="0" customWidth="1"/>
    <col min="3" max="3" width="11.8515625" style="0" customWidth="1"/>
    <col min="4" max="4" width="11.28125" style="0" customWidth="1"/>
    <col min="5" max="5" width="11.421875" style="0" customWidth="1"/>
    <col min="6" max="6" width="11.140625" style="0" hidden="1" customWidth="1"/>
    <col min="7" max="7" width="11.140625" style="0" customWidth="1"/>
    <col min="8" max="8" width="11.8515625" style="0" customWidth="1"/>
    <col min="9" max="10" width="10.421875" style="0" customWidth="1"/>
    <col min="11" max="11" width="10.28125" style="0" customWidth="1"/>
  </cols>
  <sheetData>
    <row r="1" spans="1:11" ht="12.75" customHeight="1">
      <c r="A1" s="731" t="s">
        <v>563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</row>
    <row r="2" spans="1:11" ht="13.5" customHeight="1" thickBot="1">
      <c r="A2" s="731" t="s">
        <v>451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</row>
    <row r="3" spans="1:11" s="105" customFormat="1" ht="14.25" customHeight="1" thickTop="1">
      <c r="A3" s="475"/>
      <c r="B3" s="476"/>
      <c r="C3" s="476"/>
      <c r="D3" s="476"/>
      <c r="E3" s="476"/>
      <c r="F3" s="476"/>
      <c r="G3" s="476"/>
      <c r="H3" s="476"/>
      <c r="I3" s="476"/>
      <c r="J3" s="476"/>
      <c r="K3" s="557" t="s">
        <v>283</v>
      </c>
    </row>
    <row r="4" spans="1:11" ht="30" customHeight="1">
      <c r="A4" s="22"/>
      <c r="B4" s="323"/>
      <c r="C4" s="732" t="s">
        <v>85</v>
      </c>
      <c r="D4" s="720"/>
      <c r="E4" s="732" t="s">
        <v>86</v>
      </c>
      <c r="F4" s="755"/>
      <c r="G4" s="756"/>
      <c r="H4" s="732" t="s">
        <v>87</v>
      </c>
      <c r="I4" s="720"/>
      <c r="J4" s="732" t="s">
        <v>88</v>
      </c>
      <c r="K4" s="757"/>
    </row>
    <row r="5" spans="1:11" ht="33" customHeight="1">
      <c r="A5" s="23" t="s">
        <v>59</v>
      </c>
      <c r="B5" s="491" t="s">
        <v>91</v>
      </c>
      <c r="C5" s="753" t="s">
        <v>92</v>
      </c>
      <c r="D5" s="754"/>
      <c r="E5" s="753" t="s">
        <v>93</v>
      </c>
      <c r="F5" s="755"/>
      <c r="G5" s="756"/>
      <c r="H5" s="753" t="s">
        <v>94</v>
      </c>
      <c r="I5" s="754"/>
      <c r="J5" s="753" t="s">
        <v>95</v>
      </c>
      <c r="K5" s="757"/>
    </row>
    <row r="6" spans="1:11" ht="42" customHeight="1">
      <c r="A6" s="23"/>
      <c r="B6" s="24"/>
      <c r="C6" s="605" t="s">
        <v>460</v>
      </c>
      <c r="D6" s="605" t="s">
        <v>485</v>
      </c>
      <c r="E6" s="605" t="s">
        <v>460</v>
      </c>
      <c r="F6" s="605" t="s">
        <v>485</v>
      </c>
      <c r="G6" s="605" t="s">
        <v>485</v>
      </c>
      <c r="H6" s="605" t="s">
        <v>460</v>
      </c>
      <c r="I6" s="605" t="s">
        <v>485</v>
      </c>
      <c r="J6" s="605" t="s">
        <v>460</v>
      </c>
      <c r="K6" s="606" t="s">
        <v>485</v>
      </c>
    </row>
    <row r="7" spans="1:11" ht="15" customHeight="1">
      <c r="A7" s="27" t="s">
        <v>62</v>
      </c>
      <c r="B7" s="673" t="s">
        <v>100</v>
      </c>
      <c r="C7" s="28">
        <v>33506</v>
      </c>
      <c r="D7" s="28">
        <v>33506</v>
      </c>
      <c r="E7" s="28">
        <v>199154</v>
      </c>
      <c r="F7" s="28" t="e">
        <f>'[1]Gamesz bev.'!E6+'[1]Szőcsény bev.'!E6+'[1]Noszlopy bevétel'!E6+'[1]Kórház bevétel'!E6+'[1]TISZK bevétel'!E6+'[1]kulturház bev'!E6+'[1]Fürdő bevétel'!E6+'[1]Giminázium bev-'!E6</f>
        <v>#REF!</v>
      </c>
      <c r="G7" s="28">
        <v>199761</v>
      </c>
      <c r="H7" s="28"/>
      <c r="I7" s="28"/>
      <c r="J7" s="656"/>
      <c r="K7" s="43"/>
    </row>
    <row r="8" spans="1:11" ht="13.5" customHeight="1">
      <c r="A8" s="27" t="s">
        <v>75</v>
      </c>
      <c r="B8" s="673" t="s">
        <v>101</v>
      </c>
      <c r="C8" s="28">
        <v>186105</v>
      </c>
      <c r="D8" s="28">
        <v>186105</v>
      </c>
      <c r="E8" s="477">
        <v>353608</v>
      </c>
      <c r="F8" s="19"/>
      <c r="G8" s="477">
        <v>356170</v>
      </c>
      <c r="H8" s="28"/>
      <c r="I8" s="28"/>
      <c r="J8" s="656">
        <v>10000</v>
      </c>
      <c r="K8" s="43">
        <v>10000</v>
      </c>
    </row>
    <row r="9" spans="1:11" ht="12.75" customHeight="1">
      <c r="A9" s="761" t="s">
        <v>102</v>
      </c>
      <c r="B9" s="673" t="s">
        <v>103</v>
      </c>
      <c r="C9" s="28">
        <v>13224</v>
      </c>
      <c r="D9" s="28">
        <v>13224</v>
      </c>
      <c r="E9" s="477">
        <v>268650</v>
      </c>
      <c r="F9" s="19"/>
      <c r="G9" s="477">
        <v>269997</v>
      </c>
      <c r="H9" s="28"/>
      <c r="I9" s="28"/>
      <c r="J9" s="656"/>
      <c r="K9" s="43"/>
    </row>
    <row r="10" spans="1:11" ht="15" customHeight="1">
      <c r="A10" s="730"/>
      <c r="B10" s="673" t="s">
        <v>104</v>
      </c>
      <c r="C10" s="28">
        <v>2751</v>
      </c>
      <c r="D10" s="28">
        <v>2751</v>
      </c>
      <c r="E10" s="30">
        <v>35146</v>
      </c>
      <c r="F10" s="326"/>
      <c r="G10" s="30">
        <v>35430</v>
      </c>
      <c r="H10" s="28"/>
      <c r="I10" s="28"/>
      <c r="J10" s="656">
        <v>2200</v>
      </c>
      <c r="K10" s="43">
        <v>2200</v>
      </c>
    </row>
    <row r="11" spans="1:11" ht="15" customHeight="1">
      <c r="A11" s="730"/>
      <c r="B11" s="674" t="s">
        <v>105</v>
      </c>
      <c r="C11" s="28">
        <v>455</v>
      </c>
      <c r="D11" s="28">
        <v>455</v>
      </c>
      <c r="E11" s="30">
        <v>22354</v>
      </c>
      <c r="F11" s="326"/>
      <c r="G11" s="30">
        <v>22455</v>
      </c>
      <c r="H11" s="28"/>
      <c r="I11" s="28"/>
      <c r="J11" s="656"/>
      <c r="K11" s="43"/>
    </row>
    <row r="12" spans="1:11" ht="15" customHeight="1">
      <c r="A12" s="730"/>
      <c r="B12" s="673" t="s">
        <v>106</v>
      </c>
      <c r="C12" s="28">
        <v>3768</v>
      </c>
      <c r="D12" s="28">
        <v>3768</v>
      </c>
      <c r="E12" s="477">
        <v>167526</v>
      </c>
      <c r="F12" s="19"/>
      <c r="G12" s="477">
        <v>168753</v>
      </c>
      <c r="H12" s="28"/>
      <c r="I12" s="28"/>
      <c r="J12" s="656"/>
      <c r="K12" s="43"/>
    </row>
    <row r="13" spans="1:11" ht="14.25" customHeight="1">
      <c r="A13" s="730"/>
      <c r="B13" s="673" t="s">
        <v>107</v>
      </c>
      <c r="C13" s="28">
        <v>772</v>
      </c>
      <c r="D13" s="28">
        <v>772</v>
      </c>
      <c r="E13" s="30">
        <v>18932</v>
      </c>
      <c r="F13" s="326"/>
      <c r="G13" s="30">
        <v>22884</v>
      </c>
      <c r="H13" s="28"/>
      <c r="I13" s="28"/>
      <c r="J13" s="656">
        <v>46658</v>
      </c>
      <c r="K13" s="43">
        <v>46658</v>
      </c>
    </row>
    <row r="14" spans="1:11" ht="12.75" customHeight="1">
      <c r="A14" s="394"/>
      <c r="B14" s="673" t="s">
        <v>545</v>
      </c>
      <c r="C14" s="28">
        <v>32399</v>
      </c>
      <c r="D14" s="28">
        <v>11950</v>
      </c>
      <c r="E14" s="30">
        <v>193903</v>
      </c>
      <c r="F14" s="326"/>
      <c r="G14" s="30">
        <v>109427</v>
      </c>
      <c r="H14" s="28"/>
      <c r="I14" s="28"/>
      <c r="J14" s="656"/>
      <c r="K14" s="43"/>
    </row>
    <row r="15" spans="1:11" ht="18.75" customHeight="1">
      <c r="A15" s="394"/>
      <c r="B15" s="673" t="s">
        <v>546</v>
      </c>
      <c r="C15" s="28"/>
      <c r="D15" s="28"/>
      <c r="E15" s="30">
        <v>10296</v>
      </c>
      <c r="F15" s="326"/>
      <c r="G15" s="30">
        <v>6094</v>
      </c>
      <c r="H15" s="28"/>
      <c r="I15" s="28"/>
      <c r="J15" s="656"/>
      <c r="K15" s="43"/>
    </row>
    <row r="16" spans="1:11" ht="14.25" customHeight="1">
      <c r="A16" s="730"/>
      <c r="B16" s="673" t="s">
        <v>555</v>
      </c>
      <c r="C16" s="28"/>
      <c r="D16" s="28">
        <v>20449</v>
      </c>
      <c r="E16" s="477"/>
      <c r="F16" s="19"/>
      <c r="G16" s="477">
        <v>85503</v>
      </c>
      <c r="H16" s="28"/>
      <c r="I16" s="28"/>
      <c r="J16" s="656"/>
      <c r="K16" s="43"/>
    </row>
    <row r="17" spans="1:11" ht="15" customHeight="1">
      <c r="A17" s="730"/>
      <c r="B17" s="674" t="s">
        <v>540</v>
      </c>
      <c r="C17" s="28"/>
      <c r="D17" s="28"/>
      <c r="E17" s="477"/>
      <c r="F17" s="19"/>
      <c r="G17" s="477">
        <v>4375</v>
      </c>
      <c r="H17" s="28"/>
      <c r="I17" s="28"/>
      <c r="J17" s="656"/>
      <c r="K17" s="43"/>
    </row>
    <row r="18" spans="1:11" ht="15" customHeight="1">
      <c r="A18" s="609"/>
      <c r="B18" s="675" t="s">
        <v>541</v>
      </c>
      <c r="C18" s="28">
        <v>915</v>
      </c>
      <c r="D18" s="28">
        <v>915</v>
      </c>
      <c r="E18" s="477">
        <v>7976</v>
      </c>
      <c r="F18" s="19"/>
      <c r="G18" s="477">
        <v>7976</v>
      </c>
      <c r="H18" s="28"/>
      <c r="I18" s="28"/>
      <c r="J18" s="656"/>
      <c r="K18" s="43"/>
    </row>
    <row r="19" spans="1:11" ht="15" customHeight="1">
      <c r="A19" s="27" t="s">
        <v>108</v>
      </c>
      <c r="B19" s="673" t="s">
        <v>111</v>
      </c>
      <c r="C19" s="28">
        <v>54859</v>
      </c>
      <c r="D19" s="28">
        <v>54859</v>
      </c>
      <c r="E19" s="477">
        <v>81296</v>
      </c>
      <c r="F19" s="19"/>
      <c r="G19" s="477">
        <v>81668</v>
      </c>
      <c r="H19" s="28"/>
      <c r="I19" s="28"/>
      <c r="J19" s="656"/>
      <c r="K19" s="43"/>
    </row>
    <row r="20" spans="1:11" ht="15" customHeight="1">
      <c r="A20" s="20" t="s">
        <v>109</v>
      </c>
      <c r="B20" s="673" t="s">
        <v>113</v>
      </c>
      <c r="C20" s="28">
        <v>7030</v>
      </c>
      <c r="D20" s="28">
        <v>7030</v>
      </c>
      <c r="E20" s="477">
        <v>57108</v>
      </c>
      <c r="F20" s="19"/>
      <c r="G20" s="477">
        <v>57506</v>
      </c>
      <c r="H20" s="28"/>
      <c r="I20" s="28"/>
      <c r="J20" s="656">
        <v>6700</v>
      </c>
      <c r="K20" s="43">
        <v>6700</v>
      </c>
    </row>
    <row r="21" spans="1:11" ht="15" customHeight="1">
      <c r="A21" s="759"/>
      <c r="B21" s="673" t="s">
        <v>114</v>
      </c>
      <c r="C21" s="28">
        <v>2080</v>
      </c>
      <c r="D21" s="28">
        <v>2080</v>
      </c>
      <c r="E21" s="477">
        <v>15489</v>
      </c>
      <c r="F21" s="19"/>
      <c r="G21" s="477">
        <v>15681</v>
      </c>
      <c r="H21" s="28"/>
      <c r="I21" s="28"/>
      <c r="J21" s="656">
        <v>17000</v>
      </c>
      <c r="K21" s="43">
        <v>17000</v>
      </c>
    </row>
    <row r="22" spans="1:11" ht="15" customHeight="1">
      <c r="A22" s="760"/>
      <c r="B22" s="673" t="s">
        <v>115</v>
      </c>
      <c r="C22" s="28"/>
      <c r="D22" s="28"/>
      <c r="E22" s="30">
        <v>16251</v>
      </c>
      <c r="F22" s="326"/>
      <c r="G22" s="30">
        <v>16354</v>
      </c>
      <c r="H22" s="28"/>
      <c r="I22" s="28"/>
      <c r="J22" s="656">
        <v>500</v>
      </c>
      <c r="K22" s="43">
        <v>500</v>
      </c>
    </row>
    <row r="23" spans="1:11" ht="15" customHeight="1">
      <c r="A23" s="27" t="s">
        <v>110</v>
      </c>
      <c r="B23" s="673" t="s">
        <v>118</v>
      </c>
      <c r="C23" s="28">
        <v>173730</v>
      </c>
      <c r="D23" s="28">
        <v>173730</v>
      </c>
      <c r="E23" s="477">
        <v>6356</v>
      </c>
      <c r="F23" s="19"/>
      <c r="G23" s="477">
        <v>6438</v>
      </c>
      <c r="H23" s="28"/>
      <c r="I23" s="28"/>
      <c r="J23" s="656"/>
      <c r="K23" s="43"/>
    </row>
    <row r="24" spans="1:11" ht="12" customHeight="1">
      <c r="A24" s="52" t="s">
        <v>112</v>
      </c>
      <c r="B24" s="673" t="s">
        <v>121</v>
      </c>
      <c r="C24" s="28"/>
      <c r="D24" s="28"/>
      <c r="E24" s="477"/>
      <c r="F24" s="19"/>
      <c r="G24" s="477"/>
      <c r="H24" s="28"/>
      <c r="I24" s="28"/>
      <c r="J24" s="656">
        <v>29500</v>
      </c>
      <c r="K24" s="43">
        <v>29500</v>
      </c>
    </row>
    <row r="25" spans="1:11" ht="15" customHeight="1">
      <c r="A25" s="44"/>
      <c r="B25" s="676" t="s">
        <v>122</v>
      </c>
      <c r="C25" s="327">
        <f>SUM(C7:C24)</f>
        <v>511594</v>
      </c>
      <c r="D25" s="327">
        <f>SUM(D7:D24)</f>
        <v>511594</v>
      </c>
      <c r="E25" s="327">
        <f aca="true" t="shared" si="0" ref="E25:K25">SUM(E7:E24)</f>
        <v>1454045</v>
      </c>
      <c r="F25" s="327" t="e">
        <f t="shared" si="0"/>
        <v>#REF!</v>
      </c>
      <c r="G25" s="327">
        <f t="shared" si="0"/>
        <v>1466472</v>
      </c>
      <c r="H25" s="327">
        <f t="shared" si="0"/>
        <v>0</v>
      </c>
      <c r="I25" s="327">
        <f t="shared" si="0"/>
        <v>0</v>
      </c>
      <c r="J25" s="327">
        <f t="shared" si="0"/>
        <v>112558</v>
      </c>
      <c r="K25" s="327">
        <f t="shared" si="0"/>
        <v>112558</v>
      </c>
    </row>
    <row r="26" spans="1:11" ht="15" customHeight="1" thickBot="1">
      <c r="A26" s="49" t="s">
        <v>116</v>
      </c>
      <c r="B26" s="677" t="s">
        <v>124</v>
      </c>
      <c r="C26" s="33">
        <v>43569</v>
      </c>
      <c r="D26" s="33">
        <v>43569</v>
      </c>
      <c r="E26" s="33">
        <v>8059</v>
      </c>
      <c r="F26" s="33">
        <f>'[1]Kórház bevétel'!E26</f>
        <v>0</v>
      </c>
      <c r="G26" s="33">
        <v>8059</v>
      </c>
      <c r="H26" s="33"/>
      <c r="I26" s="33"/>
      <c r="J26" s="66">
        <v>535219</v>
      </c>
      <c r="K26" s="655">
        <v>535219</v>
      </c>
    </row>
    <row r="27" spans="1:11" ht="13.5" thickBot="1">
      <c r="A27" s="50"/>
      <c r="B27" s="678" t="s">
        <v>551</v>
      </c>
      <c r="C27" s="34">
        <f aca="true" t="shared" si="1" ref="C27:K27">C25+C26</f>
        <v>555163</v>
      </c>
      <c r="D27" s="34">
        <f t="shared" si="1"/>
        <v>555163</v>
      </c>
      <c r="E27" s="34">
        <f t="shared" si="1"/>
        <v>1462104</v>
      </c>
      <c r="F27" s="34" t="e">
        <f t="shared" si="1"/>
        <v>#REF!</v>
      </c>
      <c r="G27" s="34">
        <f t="shared" si="1"/>
        <v>1474531</v>
      </c>
      <c r="H27" s="34">
        <f t="shared" si="1"/>
        <v>0</v>
      </c>
      <c r="I27" s="34">
        <f t="shared" si="1"/>
        <v>0</v>
      </c>
      <c r="J27" s="35">
        <f t="shared" si="1"/>
        <v>647777</v>
      </c>
      <c r="K27" s="417">
        <f t="shared" si="1"/>
        <v>647777</v>
      </c>
    </row>
    <row r="28" spans="1:11" ht="23.25" customHeight="1" thickBot="1" thickTop="1">
      <c r="A28" s="406" t="s">
        <v>117</v>
      </c>
      <c r="B28" s="679" t="s">
        <v>530</v>
      </c>
      <c r="C28" s="407">
        <v>6000</v>
      </c>
      <c r="D28" s="407">
        <v>6000</v>
      </c>
      <c r="E28" s="407">
        <v>434010</v>
      </c>
      <c r="F28" s="407"/>
      <c r="G28" s="407">
        <v>435346</v>
      </c>
      <c r="H28" s="407"/>
      <c r="I28" s="407"/>
      <c r="J28" s="407">
        <v>6868</v>
      </c>
      <c r="K28" s="492">
        <v>6868</v>
      </c>
    </row>
    <row r="29" spans="1:11" ht="14.25" thickBot="1" thickTop="1">
      <c r="A29" s="409"/>
      <c r="B29" s="680" t="s">
        <v>443</v>
      </c>
      <c r="C29" s="410">
        <f aca="true" t="shared" si="2" ref="C29:K29">C28+C27</f>
        <v>561163</v>
      </c>
      <c r="D29" s="410">
        <f t="shared" si="2"/>
        <v>561163</v>
      </c>
      <c r="E29" s="410">
        <f t="shared" si="2"/>
        <v>1896114</v>
      </c>
      <c r="F29" s="410" t="e">
        <f t="shared" si="2"/>
        <v>#REF!</v>
      </c>
      <c r="G29" s="410">
        <f t="shared" si="2"/>
        <v>1909877</v>
      </c>
      <c r="H29" s="410">
        <f t="shared" si="2"/>
        <v>0</v>
      </c>
      <c r="I29" s="410"/>
      <c r="J29" s="410">
        <f t="shared" si="2"/>
        <v>654645</v>
      </c>
      <c r="K29" s="487">
        <f t="shared" si="2"/>
        <v>654645</v>
      </c>
    </row>
    <row r="30" spans="1:11" ht="14.25" thickBot="1" thickTop="1">
      <c r="A30" s="577"/>
      <c r="B30" s="578"/>
      <c r="C30" s="576"/>
      <c r="D30" s="576"/>
      <c r="E30" s="576"/>
      <c r="F30" s="576"/>
      <c r="G30" s="576"/>
      <c r="H30" s="576"/>
      <c r="I30" s="576"/>
      <c r="J30" s="576"/>
      <c r="K30" s="576"/>
    </row>
    <row r="31" spans="1:11" ht="25.5" customHeight="1" thickTop="1">
      <c r="A31" s="40"/>
      <c r="B31" s="41"/>
      <c r="C31" s="748" t="s">
        <v>88</v>
      </c>
      <c r="D31" s="752"/>
      <c r="E31" s="748" t="s">
        <v>89</v>
      </c>
      <c r="F31" s="751"/>
      <c r="G31" s="751"/>
      <c r="H31" s="751"/>
      <c r="I31" s="752"/>
      <c r="J31" s="750" t="s">
        <v>90</v>
      </c>
      <c r="K31" s="749"/>
    </row>
    <row r="32" spans="1:11" ht="34.5" customHeight="1">
      <c r="A32" s="23" t="s">
        <v>59</v>
      </c>
      <c r="B32" s="491" t="s">
        <v>91</v>
      </c>
      <c r="C32" s="753" t="s">
        <v>96</v>
      </c>
      <c r="D32" s="754"/>
      <c r="E32" s="753" t="s">
        <v>97</v>
      </c>
      <c r="F32" s="721"/>
      <c r="G32" s="754"/>
      <c r="H32" s="753" t="s">
        <v>98</v>
      </c>
      <c r="I32" s="756"/>
      <c r="J32" s="753" t="s">
        <v>99</v>
      </c>
      <c r="K32" s="757"/>
    </row>
    <row r="33" spans="1:11" ht="39.75" customHeight="1">
      <c r="A33" s="23"/>
      <c r="B33" s="24"/>
      <c r="C33" s="605" t="s">
        <v>460</v>
      </c>
      <c r="D33" s="605" t="s">
        <v>485</v>
      </c>
      <c r="E33" s="605" t="s">
        <v>460</v>
      </c>
      <c r="F33" s="605" t="s">
        <v>485</v>
      </c>
      <c r="G33" s="605" t="s">
        <v>485</v>
      </c>
      <c r="H33" s="605" t="s">
        <v>460</v>
      </c>
      <c r="I33" s="605" t="s">
        <v>485</v>
      </c>
      <c r="J33" s="605" t="s">
        <v>460</v>
      </c>
      <c r="K33" s="606" t="s">
        <v>485</v>
      </c>
    </row>
    <row r="34" spans="1:11" ht="17.25" customHeight="1">
      <c r="A34" s="27" t="s">
        <v>62</v>
      </c>
      <c r="B34" s="673" t="s">
        <v>100</v>
      </c>
      <c r="C34" s="28"/>
      <c r="D34" s="28"/>
      <c r="E34" s="28"/>
      <c r="F34" s="28" t="e">
        <f>'[1]Gamesz bev.'!E30+'[1]Szőcsény bev.'!E30+'[1]Noszlopy bevétel'!E30+'[1]Kórház bevétel'!E30+'[1]TISZK bevétel'!E30+'[1]kulturház bev'!E30+'[1]Fürdő bevétel'!E30+'[1]Giminázium bev-'!E30</f>
        <v>#REF!</v>
      </c>
      <c r="G34" s="28"/>
      <c r="H34" s="28">
        <v>2900</v>
      </c>
      <c r="I34" s="29">
        <v>2900</v>
      </c>
      <c r="J34" s="29"/>
      <c r="K34" s="415"/>
    </row>
    <row r="35" spans="1:11" ht="17.25" customHeight="1">
      <c r="A35" s="27" t="s">
        <v>75</v>
      </c>
      <c r="B35" s="673" t="s">
        <v>101</v>
      </c>
      <c r="C35" s="28">
        <v>69789</v>
      </c>
      <c r="D35" s="28">
        <v>69789</v>
      </c>
      <c r="E35" s="28"/>
      <c r="F35" s="325"/>
      <c r="G35" s="478"/>
      <c r="H35" s="28"/>
      <c r="I35" s="29"/>
      <c r="J35" s="29"/>
      <c r="K35" s="415"/>
    </row>
    <row r="36" spans="1:11" ht="12.75">
      <c r="A36" s="761" t="s">
        <v>102</v>
      </c>
      <c r="B36" s="673" t="s">
        <v>103</v>
      </c>
      <c r="C36" s="28"/>
      <c r="D36" s="28"/>
      <c r="E36" s="28">
        <v>6102</v>
      </c>
      <c r="F36" s="325"/>
      <c r="G36" s="478">
        <v>6102</v>
      </c>
      <c r="H36" s="28"/>
      <c r="I36" s="29"/>
      <c r="J36" s="29"/>
      <c r="K36" s="415"/>
    </row>
    <row r="37" spans="1:11" ht="12.75">
      <c r="A37" s="730"/>
      <c r="B37" s="673" t="s">
        <v>104</v>
      </c>
      <c r="C37" s="28"/>
      <c r="D37" s="28"/>
      <c r="E37" s="28"/>
      <c r="F37" s="325"/>
      <c r="G37" s="478"/>
      <c r="H37" s="28"/>
      <c r="I37" s="29"/>
      <c r="J37" s="29"/>
      <c r="K37" s="415"/>
    </row>
    <row r="38" spans="1:11" ht="12.75">
      <c r="A38" s="730"/>
      <c r="B38" s="674" t="s">
        <v>105</v>
      </c>
      <c r="C38" s="28"/>
      <c r="D38" s="28"/>
      <c r="E38" s="28"/>
      <c r="F38" s="325"/>
      <c r="G38" s="478"/>
      <c r="H38" s="28"/>
      <c r="I38" s="29"/>
      <c r="J38" s="29"/>
      <c r="K38" s="415"/>
    </row>
    <row r="39" spans="1:11" ht="12.75">
      <c r="A39" s="730"/>
      <c r="B39" s="673" t="s">
        <v>106</v>
      </c>
      <c r="C39" s="28"/>
      <c r="D39" s="28"/>
      <c r="E39" s="28"/>
      <c r="F39" s="325"/>
      <c r="G39" s="478"/>
      <c r="H39" s="28"/>
      <c r="I39" s="29"/>
      <c r="J39" s="29"/>
      <c r="K39" s="415"/>
    </row>
    <row r="40" spans="1:11" ht="12.75">
      <c r="A40" s="730"/>
      <c r="B40" s="673" t="s">
        <v>107</v>
      </c>
      <c r="C40" s="28"/>
      <c r="D40" s="28"/>
      <c r="E40" s="28"/>
      <c r="F40" s="325"/>
      <c r="G40" s="478"/>
      <c r="H40" s="28"/>
      <c r="I40" s="29"/>
      <c r="J40" s="29"/>
      <c r="K40" s="415"/>
    </row>
    <row r="41" spans="1:11" ht="12.75">
      <c r="A41" s="394"/>
      <c r="B41" s="673" t="s">
        <v>542</v>
      </c>
      <c r="C41" s="28"/>
      <c r="D41" s="28"/>
      <c r="E41" s="28">
        <v>3368</v>
      </c>
      <c r="F41" s="325"/>
      <c r="G41" s="478">
        <v>245</v>
      </c>
      <c r="H41" s="28"/>
      <c r="I41" s="29"/>
      <c r="J41" s="29"/>
      <c r="K41" s="415"/>
    </row>
    <row r="42" spans="1:11" ht="12.75">
      <c r="A42" s="394"/>
      <c r="B42" s="673" t="s">
        <v>547</v>
      </c>
      <c r="C42" s="28"/>
      <c r="D42" s="28"/>
      <c r="E42" s="28"/>
      <c r="F42" s="325"/>
      <c r="G42" s="478"/>
      <c r="H42" s="28"/>
      <c r="I42" s="29"/>
      <c r="J42" s="29"/>
      <c r="K42" s="415"/>
    </row>
    <row r="43" spans="1:11" ht="12.75">
      <c r="A43" s="730"/>
      <c r="B43" s="673" t="s">
        <v>555</v>
      </c>
      <c r="C43" s="28"/>
      <c r="D43" s="28"/>
      <c r="E43" s="28"/>
      <c r="F43" s="325"/>
      <c r="G43" s="478">
        <v>3123</v>
      </c>
      <c r="H43" s="28"/>
      <c r="I43" s="29"/>
      <c r="J43" s="29">
        <v>0</v>
      </c>
      <c r="K43" s="415"/>
    </row>
    <row r="44" spans="1:11" ht="15.75" customHeight="1">
      <c r="A44" s="730"/>
      <c r="B44" s="674" t="s">
        <v>540</v>
      </c>
      <c r="C44" s="28"/>
      <c r="D44" s="28"/>
      <c r="E44" s="28"/>
      <c r="F44" s="325"/>
      <c r="G44" s="478"/>
      <c r="H44" s="28"/>
      <c r="I44" s="29"/>
      <c r="J44" s="29"/>
      <c r="K44" s="415"/>
    </row>
    <row r="45" spans="1:11" ht="15" customHeight="1">
      <c r="A45" s="608"/>
      <c r="B45" s="673" t="s">
        <v>541</v>
      </c>
      <c r="C45" s="28"/>
      <c r="D45" s="28"/>
      <c r="E45" s="28"/>
      <c r="F45" s="325"/>
      <c r="G45" s="478"/>
      <c r="H45" s="28"/>
      <c r="I45" s="29"/>
      <c r="J45" s="29"/>
      <c r="K45" s="415"/>
    </row>
    <row r="46" spans="1:11" ht="12.75">
      <c r="A46" s="27" t="s">
        <v>108</v>
      </c>
      <c r="B46" s="673" t="s">
        <v>111</v>
      </c>
      <c r="C46" s="28"/>
      <c r="D46" s="28"/>
      <c r="E46" s="28"/>
      <c r="F46" s="325"/>
      <c r="G46" s="478"/>
      <c r="H46" s="28"/>
      <c r="I46" s="29"/>
      <c r="J46" s="29"/>
      <c r="K46" s="415"/>
    </row>
    <row r="47" spans="1:11" ht="12.75">
      <c r="A47" s="20" t="s">
        <v>109</v>
      </c>
      <c r="B47" s="673" t="s">
        <v>113</v>
      </c>
      <c r="C47" s="28"/>
      <c r="D47" s="28"/>
      <c r="E47" s="28"/>
      <c r="F47" s="325"/>
      <c r="G47" s="478"/>
      <c r="H47" s="28"/>
      <c r="I47" s="29"/>
      <c r="J47" s="29"/>
      <c r="K47" s="415"/>
    </row>
    <row r="48" spans="1:11" ht="12.75">
      <c r="A48" s="759"/>
      <c r="B48" s="673" t="s">
        <v>114</v>
      </c>
      <c r="C48" s="28"/>
      <c r="D48" s="28"/>
      <c r="E48" s="28"/>
      <c r="F48" s="325"/>
      <c r="G48" s="478"/>
      <c r="H48" s="28"/>
      <c r="I48" s="29"/>
      <c r="J48" s="29"/>
      <c r="K48" s="415"/>
    </row>
    <row r="49" spans="1:11" ht="12.75">
      <c r="A49" s="760"/>
      <c r="B49" s="673" t="s">
        <v>115</v>
      </c>
      <c r="C49" s="28"/>
      <c r="D49" s="28"/>
      <c r="E49" s="28"/>
      <c r="F49" s="325"/>
      <c r="G49" s="478"/>
      <c r="H49" s="28"/>
      <c r="I49" s="29"/>
      <c r="J49" s="29"/>
      <c r="K49" s="415"/>
    </row>
    <row r="50" spans="1:11" ht="12.75">
      <c r="A50" s="27" t="s">
        <v>110</v>
      </c>
      <c r="B50" s="673" t="s">
        <v>118</v>
      </c>
      <c r="C50" s="28"/>
      <c r="D50" s="28"/>
      <c r="E50" s="28"/>
      <c r="F50" s="325"/>
      <c r="G50" s="478"/>
      <c r="H50" s="28"/>
      <c r="I50" s="29"/>
      <c r="J50" s="29"/>
      <c r="K50" s="415"/>
    </row>
    <row r="51" spans="1:11" ht="12.75">
      <c r="A51" s="52" t="s">
        <v>112</v>
      </c>
      <c r="B51" s="673" t="s">
        <v>121</v>
      </c>
      <c r="C51" s="28"/>
      <c r="D51" s="28"/>
      <c r="E51" s="28"/>
      <c r="F51" s="325"/>
      <c r="G51" s="478"/>
      <c r="H51" s="28"/>
      <c r="I51" s="29"/>
      <c r="J51" s="29"/>
      <c r="K51" s="415"/>
    </row>
    <row r="52" spans="1:11" ht="12.75">
      <c r="A52" s="44"/>
      <c r="B52" s="676" t="s">
        <v>122</v>
      </c>
      <c r="C52" s="327">
        <f>SUM(C34:C51)</f>
        <v>69789</v>
      </c>
      <c r="D52" s="327">
        <f aca="true" t="shared" si="3" ref="D52:K52">SUM(D34:D51)</f>
        <v>69789</v>
      </c>
      <c r="E52" s="327">
        <f t="shared" si="3"/>
        <v>9470</v>
      </c>
      <c r="F52" s="327" t="e">
        <f t="shared" si="3"/>
        <v>#REF!</v>
      </c>
      <c r="G52" s="327">
        <f t="shared" si="3"/>
        <v>9470</v>
      </c>
      <c r="H52" s="327">
        <f t="shared" si="3"/>
        <v>2900</v>
      </c>
      <c r="I52" s="327">
        <f t="shared" si="3"/>
        <v>2900</v>
      </c>
      <c r="J52" s="327">
        <f t="shared" si="3"/>
        <v>0</v>
      </c>
      <c r="K52" s="327">
        <f t="shared" si="3"/>
        <v>0</v>
      </c>
    </row>
    <row r="53" spans="1:11" ht="13.5" thickBot="1">
      <c r="A53" s="49" t="s">
        <v>116</v>
      </c>
      <c r="B53" s="677" t="s">
        <v>124</v>
      </c>
      <c r="C53" s="33"/>
      <c r="D53" s="33"/>
      <c r="E53" s="33"/>
      <c r="F53" s="33" t="e">
        <f>'[1]Kórház bevétel'!E50</f>
        <v>#REF!</v>
      </c>
      <c r="G53" s="33"/>
      <c r="H53" s="33"/>
      <c r="I53" s="488"/>
      <c r="J53" s="31"/>
      <c r="K53" s="416"/>
    </row>
    <row r="54" spans="1:11" ht="13.5" thickBot="1">
      <c r="A54" s="50"/>
      <c r="B54" s="678" t="s">
        <v>565</v>
      </c>
      <c r="C54" s="34">
        <f aca="true" t="shared" si="4" ref="C54:J54">C52+C53</f>
        <v>69789</v>
      </c>
      <c r="D54" s="34">
        <f t="shared" si="4"/>
        <v>69789</v>
      </c>
      <c r="E54" s="34">
        <f t="shared" si="4"/>
        <v>9470</v>
      </c>
      <c r="F54" s="34" t="e">
        <f t="shared" si="4"/>
        <v>#REF!</v>
      </c>
      <c r="G54" s="34">
        <f t="shared" si="4"/>
        <v>9470</v>
      </c>
      <c r="H54" s="34">
        <f t="shared" si="4"/>
        <v>2900</v>
      </c>
      <c r="I54" s="34">
        <f t="shared" si="4"/>
        <v>2900</v>
      </c>
      <c r="J54" s="34">
        <f t="shared" si="4"/>
        <v>0</v>
      </c>
      <c r="K54" s="417">
        <f>K52+K53</f>
        <v>0</v>
      </c>
    </row>
    <row r="55" spans="1:11" ht="33" thickBot="1" thickTop="1">
      <c r="A55" s="406" t="s">
        <v>117</v>
      </c>
      <c r="B55" s="679" t="s">
        <v>433</v>
      </c>
      <c r="C55" s="407"/>
      <c r="D55" s="407"/>
      <c r="E55" s="410"/>
      <c r="F55" s="410"/>
      <c r="G55" s="410"/>
      <c r="H55" s="410"/>
      <c r="I55" s="410"/>
      <c r="J55" s="493"/>
      <c r="K55" s="487"/>
    </row>
    <row r="56" spans="1:11" ht="14.25" thickBot="1" thickTop="1">
      <c r="A56" s="409"/>
      <c r="B56" s="680" t="s">
        <v>443</v>
      </c>
      <c r="C56" s="410">
        <f aca="true" t="shared" si="5" ref="C56:J56">C55+C54</f>
        <v>69789</v>
      </c>
      <c r="D56" s="410">
        <f t="shared" si="5"/>
        <v>69789</v>
      </c>
      <c r="E56" s="410">
        <f t="shared" si="5"/>
        <v>9470</v>
      </c>
      <c r="F56" s="410" t="e">
        <f t="shared" si="5"/>
        <v>#REF!</v>
      </c>
      <c r="G56" s="410">
        <f t="shared" si="5"/>
        <v>9470</v>
      </c>
      <c r="H56" s="410">
        <f t="shared" si="5"/>
        <v>2900</v>
      </c>
      <c r="I56" s="410">
        <f t="shared" si="5"/>
        <v>2900</v>
      </c>
      <c r="J56" s="410">
        <f t="shared" si="5"/>
        <v>0</v>
      </c>
      <c r="K56" s="487">
        <f>K55+K54</f>
        <v>0</v>
      </c>
    </row>
    <row r="57" spans="1:11" ht="13.5" thickTop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3.5" thickBo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</row>
    <row r="59" spans="1:10" ht="31.5" customHeight="1" thickTop="1">
      <c r="A59" s="40"/>
      <c r="B59" s="41"/>
      <c r="C59" s="748" t="s">
        <v>125</v>
      </c>
      <c r="D59" s="750"/>
      <c r="E59" s="751"/>
      <c r="F59" s="751"/>
      <c r="G59" s="752"/>
      <c r="H59" s="748" t="s">
        <v>58</v>
      </c>
      <c r="I59" s="749"/>
      <c r="J59" s="473"/>
    </row>
    <row r="60" spans="1:10" ht="33" customHeight="1">
      <c r="A60" s="42" t="s">
        <v>59</v>
      </c>
      <c r="B60" s="495" t="s">
        <v>91</v>
      </c>
      <c r="C60" s="753" t="s">
        <v>126</v>
      </c>
      <c r="D60" s="754"/>
      <c r="E60" s="753" t="s">
        <v>127</v>
      </c>
      <c r="F60" s="755"/>
      <c r="G60" s="756"/>
      <c r="H60" s="753" t="s">
        <v>128</v>
      </c>
      <c r="I60" s="757"/>
      <c r="J60" s="473"/>
    </row>
    <row r="61" spans="1:11" ht="38.25" customHeight="1">
      <c r="A61" s="23"/>
      <c r="B61" s="324"/>
      <c r="C61" s="605" t="s">
        <v>460</v>
      </c>
      <c r="D61" s="605" t="s">
        <v>485</v>
      </c>
      <c r="E61" s="605" t="s">
        <v>460</v>
      </c>
      <c r="F61" s="605" t="s">
        <v>485</v>
      </c>
      <c r="G61" s="605" t="s">
        <v>485</v>
      </c>
      <c r="H61" s="605" t="s">
        <v>460</v>
      </c>
      <c r="I61" s="606" t="s">
        <v>485</v>
      </c>
      <c r="J61" s="490"/>
      <c r="K61" s="490"/>
    </row>
    <row r="62" spans="1:10" ht="22.5">
      <c r="A62" s="27" t="s">
        <v>62</v>
      </c>
      <c r="B62" s="681" t="s">
        <v>129</v>
      </c>
      <c r="C62" s="29">
        <v>1277</v>
      </c>
      <c r="D62" s="29">
        <v>1277</v>
      </c>
      <c r="E62" s="29"/>
      <c r="F62" s="29"/>
      <c r="G62" s="480"/>
      <c r="H62" s="29">
        <f aca="true" t="shared" si="6" ref="H62:H70">C7+E7+H7+J7+C34+E34+H34+J34+C62+E62</f>
        <v>236837</v>
      </c>
      <c r="I62" s="43">
        <f aca="true" t="shared" si="7" ref="I62:I70">D7+G7+I7+K7+D34+G34+I34+K34+D62+G62</f>
        <v>237444</v>
      </c>
      <c r="J62" s="483"/>
    </row>
    <row r="63" spans="1:10" ht="15.75" customHeight="1">
      <c r="A63" s="27" t="s">
        <v>75</v>
      </c>
      <c r="B63" s="681" t="s">
        <v>101</v>
      </c>
      <c r="C63" s="29">
        <v>8693</v>
      </c>
      <c r="D63" s="29">
        <v>8693</v>
      </c>
      <c r="E63" s="29">
        <v>1680</v>
      </c>
      <c r="F63" s="19"/>
      <c r="G63" s="480">
        <v>1680</v>
      </c>
      <c r="H63" s="29">
        <f t="shared" si="6"/>
        <v>629875</v>
      </c>
      <c r="I63" s="43">
        <f t="shared" si="7"/>
        <v>632437</v>
      </c>
      <c r="J63" s="483"/>
    </row>
    <row r="64" spans="1:10" ht="12.75">
      <c r="A64" s="761" t="s">
        <v>102</v>
      </c>
      <c r="B64" s="681" t="s">
        <v>103</v>
      </c>
      <c r="C64" s="29">
        <v>1352</v>
      </c>
      <c r="D64" s="29">
        <v>1352</v>
      </c>
      <c r="E64" s="29"/>
      <c r="F64" s="19"/>
      <c r="G64" s="464"/>
      <c r="H64" s="29">
        <f t="shared" si="6"/>
        <v>289328</v>
      </c>
      <c r="I64" s="43">
        <f t="shared" si="7"/>
        <v>290675</v>
      </c>
      <c r="J64" s="483"/>
    </row>
    <row r="65" spans="1:10" ht="12.75">
      <c r="A65" s="730"/>
      <c r="B65" s="681" t="s">
        <v>104</v>
      </c>
      <c r="C65" s="29">
        <v>17</v>
      </c>
      <c r="D65" s="29">
        <v>17</v>
      </c>
      <c r="E65" s="29"/>
      <c r="F65" s="326"/>
      <c r="G65" s="481"/>
      <c r="H65" s="29">
        <f t="shared" si="6"/>
        <v>40114</v>
      </c>
      <c r="I65" s="43">
        <f t="shared" si="7"/>
        <v>40398</v>
      </c>
      <c r="J65" s="483"/>
    </row>
    <row r="66" spans="1:10" ht="12.75">
      <c r="A66" s="730"/>
      <c r="B66" s="682" t="s">
        <v>105</v>
      </c>
      <c r="C66" s="29">
        <v>98</v>
      </c>
      <c r="D66" s="29">
        <v>98</v>
      </c>
      <c r="E66" s="29"/>
      <c r="F66" s="326"/>
      <c r="G66" s="481"/>
      <c r="H66" s="29">
        <f t="shared" si="6"/>
        <v>22907</v>
      </c>
      <c r="I66" s="43">
        <f t="shared" si="7"/>
        <v>23008</v>
      </c>
      <c r="J66" s="483"/>
    </row>
    <row r="67" spans="1:10" ht="12.75">
      <c r="A67" s="730"/>
      <c r="B67" s="681" t="s">
        <v>106</v>
      </c>
      <c r="C67" s="29">
        <v>31</v>
      </c>
      <c r="D67" s="29">
        <v>31</v>
      </c>
      <c r="E67" s="29"/>
      <c r="F67" s="19"/>
      <c r="G67" s="464"/>
      <c r="H67" s="29">
        <f t="shared" si="6"/>
        <v>171325</v>
      </c>
      <c r="I67" s="43">
        <f t="shared" si="7"/>
        <v>172552</v>
      </c>
      <c r="J67" s="483"/>
    </row>
    <row r="68" spans="1:10" ht="12.75">
      <c r="A68" s="730"/>
      <c r="B68" s="681" t="s">
        <v>107</v>
      </c>
      <c r="C68" s="29">
        <v>1136</v>
      </c>
      <c r="D68" s="29">
        <v>1136</v>
      </c>
      <c r="E68" s="29"/>
      <c r="F68" s="326"/>
      <c r="G68" s="481"/>
      <c r="H68" s="29">
        <f t="shared" si="6"/>
        <v>67498</v>
      </c>
      <c r="I68" s="43">
        <f t="shared" si="7"/>
        <v>71450</v>
      </c>
      <c r="J68" s="483"/>
    </row>
    <row r="69" spans="1:10" ht="12.75">
      <c r="A69" s="394"/>
      <c r="B69" s="681" t="s">
        <v>542</v>
      </c>
      <c r="C69" s="29">
        <v>3455</v>
      </c>
      <c r="D69" s="29"/>
      <c r="E69" s="29"/>
      <c r="F69" s="326"/>
      <c r="G69" s="481"/>
      <c r="H69" s="29">
        <f t="shared" si="6"/>
        <v>233125</v>
      </c>
      <c r="I69" s="43">
        <f t="shared" si="7"/>
        <v>121622</v>
      </c>
      <c r="J69" s="483"/>
    </row>
    <row r="70" spans="1:10" ht="12.75">
      <c r="A70" s="394"/>
      <c r="B70" s="681" t="s">
        <v>543</v>
      </c>
      <c r="C70" s="29">
        <v>2</v>
      </c>
      <c r="D70" s="29"/>
      <c r="E70" s="29"/>
      <c r="F70" s="326"/>
      <c r="G70" s="481"/>
      <c r="H70" s="29">
        <f t="shared" si="6"/>
        <v>10298</v>
      </c>
      <c r="I70" s="43">
        <f t="shared" si="7"/>
        <v>6094</v>
      </c>
      <c r="J70" s="483"/>
    </row>
    <row r="71" spans="1:10" ht="12.75">
      <c r="A71" s="394"/>
      <c r="B71" s="681" t="s">
        <v>554</v>
      </c>
      <c r="C71" s="29"/>
      <c r="D71" s="29">
        <v>3455</v>
      </c>
      <c r="E71" s="29"/>
      <c r="F71" s="19"/>
      <c r="G71" s="464"/>
      <c r="H71" s="29">
        <f aca="true" t="shared" si="8" ref="H71:H79">C16+E16+H16+J16+C43+E43+H43+J43+C71+E71</f>
        <v>0</v>
      </c>
      <c r="I71" s="43">
        <f aca="true" t="shared" si="9" ref="I71:I79">D16+G16+I16+K16+D43+G43+I43+K43+D71+G71</f>
        <v>112530</v>
      </c>
      <c r="J71" s="483"/>
    </row>
    <row r="72" spans="1:10" ht="15" customHeight="1">
      <c r="A72" s="397"/>
      <c r="B72" s="674" t="s">
        <v>540</v>
      </c>
      <c r="C72" s="29" t="s">
        <v>544</v>
      </c>
      <c r="D72" s="29">
        <v>2</v>
      </c>
      <c r="E72" s="29"/>
      <c r="F72" s="19"/>
      <c r="G72" s="464"/>
      <c r="H72" s="29"/>
      <c r="I72" s="43">
        <f t="shared" si="9"/>
        <v>4377</v>
      </c>
      <c r="J72" s="483"/>
    </row>
    <row r="73" spans="1:10" ht="16.5" customHeight="1">
      <c r="A73" s="397"/>
      <c r="B73" s="673" t="s">
        <v>541</v>
      </c>
      <c r="C73" s="29"/>
      <c r="D73" s="29"/>
      <c r="E73" s="29"/>
      <c r="F73" s="19"/>
      <c r="G73" s="464"/>
      <c r="H73" s="29">
        <f t="shared" si="8"/>
        <v>8891</v>
      </c>
      <c r="I73" s="43">
        <f t="shared" si="9"/>
        <v>8891</v>
      </c>
      <c r="J73" s="483"/>
    </row>
    <row r="74" spans="1:10" ht="14.25" customHeight="1">
      <c r="A74" s="27" t="s">
        <v>108</v>
      </c>
      <c r="B74" s="681" t="s">
        <v>111</v>
      </c>
      <c r="C74" s="29">
        <v>151</v>
      </c>
      <c r="D74" s="29">
        <v>151</v>
      </c>
      <c r="E74" s="29"/>
      <c r="F74" s="19"/>
      <c r="G74" s="464"/>
      <c r="H74" s="29">
        <f t="shared" si="8"/>
        <v>136306</v>
      </c>
      <c r="I74" s="43">
        <f t="shared" si="9"/>
        <v>136678</v>
      </c>
      <c r="J74" s="483"/>
    </row>
    <row r="75" spans="1:10" ht="18" customHeight="1">
      <c r="A75" s="20" t="s">
        <v>109</v>
      </c>
      <c r="B75" s="681" t="s">
        <v>130</v>
      </c>
      <c r="C75" s="29">
        <v>274</v>
      </c>
      <c r="D75" s="29">
        <v>274</v>
      </c>
      <c r="E75" s="29"/>
      <c r="F75" s="19"/>
      <c r="G75" s="464"/>
      <c r="H75" s="29">
        <f t="shared" si="8"/>
        <v>71112</v>
      </c>
      <c r="I75" s="43">
        <f t="shared" si="9"/>
        <v>71510</v>
      </c>
      <c r="J75" s="483"/>
    </row>
    <row r="76" spans="1:10" ht="12.75">
      <c r="A76" s="759"/>
      <c r="B76" s="681" t="s">
        <v>114</v>
      </c>
      <c r="C76" s="29">
        <v>48</v>
      </c>
      <c r="D76" s="29">
        <v>48</v>
      </c>
      <c r="E76" s="29"/>
      <c r="F76" s="19"/>
      <c r="G76" s="464"/>
      <c r="H76" s="29">
        <f t="shared" si="8"/>
        <v>34617</v>
      </c>
      <c r="I76" s="43">
        <f t="shared" si="9"/>
        <v>34809</v>
      </c>
      <c r="J76" s="483"/>
    </row>
    <row r="77" spans="1:10" ht="12.75">
      <c r="A77" s="760"/>
      <c r="B77" s="681" t="s">
        <v>115</v>
      </c>
      <c r="C77" s="29">
        <v>16</v>
      </c>
      <c r="D77" s="29">
        <v>16</v>
      </c>
      <c r="E77" s="29"/>
      <c r="F77" s="326"/>
      <c r="G77" s="481"/>
      <c r="H77" s="29">
        <f t="shared" si="8"/>
        <v>16767</v>
      </c>
      <c r="I77" s="43">
        <f t="shared" si="9"/>
        <v>16870</v>
      </c>
      <c r="J77" s="483"/>
    </row>
    <row r="78" spans="1:10" ht="12.75">
      <c r="A78" s="27" t="s">
        <v>110</v>
      </c>
      <c r="B78" s="681" t="s">
        <v>118</v>
      </c>
      <c r="C78" s="29">
        <v>6842</v>
      </c>
      <c r="D78" s="29">
        <v>6842</v>
      </c>
      <c r="E78" s="29"/>
      <c r="F78" s="19"/>
      <c r="G78" s="464"/>
      <c r="H78" s="29">
        <f t="shared" si="8"/>
        <v>186928</v>
      </c>
      <c r="I78" s="43">
        <f t="shared" si="9"/>
        <v>187010</v>
      </c>
      <c r="J78" s="483"/>
    </row>
    <row r="79" spans="1:10" ht="12.75">
      <c r="A79" s="52" t="s">
        <v>112</v>
      </c>
      <c r="B79" s="683" t="s">
        <v>121</v>
      </c>
      <c r="C79" s="29">
        <v>104002</v>
      </c>
      <c r="D79" s="29">
        <v>104002</v>
      </c>
      <c r="E79" s="29">
        <v>42945</v>
      </c>
      <c r="F79" s="31"/>
      <c r="G79" s="465">
        <v>42945</v>
      </c>
      <c r="H79" s="29">
        <f t="shared" si="8"/>
        <v>176447</v>
      </c>
      <c r="I79" s="43">
        <f t="shared" si="9"/>
        <v>176447</v>
      </c>
      <c r="J79" s="483"/>
    </row>
    <row r="80" spans="1:10" ht="12.75">
      <c r="A80" s="44"/>
      <c r="B80" s="684" t="s">
        <v>122</v>
      </c>
      <c r="C80" s="327">
        <f>SUM(C62:C79)</f>
        <v>127394</v>
      </c>
      <c r="D80" s="327">
        <f>SUM(D62:D79)</f>
        <v>127394</v>
      </c>
      <c r="E80" s="327">
        <f>E62+E63+E64+E65+E66+E67+E68+E71+E74+E75+E76+E77+E78+E79</f>
        <v>44625</v>
      </c>
      <c r="F80" s="327">
        <f>F62+F63+F64+F65+F66+F67+F68+F71+F74+F75+F76+F77+F78+F79</f>
        <v>0</v>
      </c>
      <c r="G80" s="327">
        <f>G62+G63+G64+G65+G66+G67+G68+G71+G74+G75+G76+G77+G78+G79</f>
        <v>44625</v>
      </c>
      <c r="H80" s="327">
        <f>SUM(H62:H79)</f>
        <v>2332375</v>
      </c>
      <c r="I80" s="349">
        <f>SUM(I62:I79)</f>
        <v>2344802</v>
      </c>
      <c r="J80" s="484"/>
    </row>
    <row r="81" spans="1:10" ht="13.5" thickBot="1">
      <c r="A81" s="49" t="s">
        <v>116</v>
      </c>
      <c r="B81" s="685" t="s">
        <v>124</v>
      </c>
      <c r="C81" s="31">
        <v>22906</v>
      </c>
      <c r="D81" s="31">
        <v>22906</v>
      </c>
      <c r="E81" s="31"/>
      <c r="F81" s="31">
        <f>'[1]Kórház bevétel'!E52</f>
        <v>0</v>
      </c>
      <c r="G81" s="465"/>
      <c r="H81" s="31">
        <f>C26+E26+H26+J26+C53+E53+H53+J53+C81+E81</f>
        <v>609753</v>
      </c>
      <c r="I81" s="489">
        <f>D26+G26+I26+K26+D53+G53+I53+K53+D81+G81</f>
        <v>609753</v>
      </c>
      <c r="J81" s="66"/>
    </row>
    <row r="82" spans="1:10" ht="13.5" thickBot="1">
      <c r="A82" s="50"/>
      <c r="B82" s="686" t="s">
        <v>551</v>
      </c>
      <c r="C82" s="35">
        <f aca="true" t="shared" si="10" ref="C82:I82">C80+C81</f>
        <v>150300</v>
      </c>
      <c r="D82" s="35">
        <f t="shared" si="10"/>
        <v>150300</v>
      </c>
      <c r="E82" s="35">
        <f t="shared" si="10"/>
        <v>44625</v>
      </c>
      <c r="F82" s="35">
        <f t="shared" si="10"/>
        <v>0</v>
      </c>
      <c r="G82" s="35">
        <f t="shared" si="10"/>
        <v>44625</v>
      </c>
      <c r="H82" s="35">
        <f t="shared" si="10"/>
        <v>2942128</v>
      </c>
      <c r="I82" s="350">
        <f t="shared" si="10"/>
        <v>2954555</v>
      </c>
      <c r="J82" s="38"/>
    </row>
    <row r="83" spans="1:11" ht="33" thickBot="1" thickTop="1">
      <c r="A83" s="406" t="s">
        <v>117</v>
      </c>
      <c r="B83" s="679" t="s">
        <v>433</v>
      </c>
      <c r="C83" s="407"/>
      <c r="D83" s="407"/>
      <c r="E83" s="407"/>
      <c r="F83" s="407"/>
      <c r="G83" s="482"/>
      <c r="H83" s="410">
        <f>C28+E28+H28+J28+C55+E55+H55+J55+C83+E83</f>
        <v>446878</v>
      </c>
      <c r="I83" s="411">
        <f>D28+G28+I28+K28+D55+G55+I55+K55+D83+G83</f>
        <v>448214</v>
      </c>
      <c r="J83" s="38"/>
      <c r="K83" s="38"/>
    </row>
    <row r="84" spans="1:11" ht="14.25" thickBot="1" thickTop="1">
      <c r="A84" s="409"/>
      <c r="B84" s="680" t="s">
        <v>443</v>
      </c>
      <c r="C84" s="410">
        <f aca="true" t="shared" si="11" ref="C84:I84">C82+C83</f>
        <v>150300</v>
      </c>
      <c r="D84" s="410">
        <f t="shared" si="11"/>
        <v>150300</v>
      </c>
      <c r="E84" s="410">
        <f t="shared" si="11"/>
        <v>44625</v>
      </c>
      <c r="F84" s="410">
        <f t="shared" si="11"/>
        <v>0</v>
      </c>
      <c r="G84" s="410">
        <f t="shared" si="11"/>
        <v>44625</v>
      </c>
      <c r="H84" s="486">
        <f t="shared" si="11"/>
        <v>3389006</v>
      </c>
      <c r="I84" s="413">
        <f t="shared" si="11"/>
        <v>3402769</v>
      </c>
      <c r="J84" s="38"/>
      <c r="K84" s="38"/>
    </row>
    <row r="85" spans="1:11" ht="13.5" thickTop="1">
      <c r="A85" s="45"/>
      <c r="B85" s="45"/>
      <c r="C85" s="758"/>
      <c r="D85" s="758"/>
      <c r="E85" s="758"/>
      <c r="F85" s="758"/>
      <c r="G85" s="758"/>
      <c r="H85" s="758"/>
      <c r="I85" s="758"/>
      <c r="J85" s="758"/>
      <c r="K85" s="758"/>
    </row>
  </sheetData>
  <sheetProtection/>
  <mergeCells count="34">
    <mergeCell ref="J31:K31"/>
    <mergeCell ref="C32:D32"/>
    <mergeCell ref="E32:G32"/>
    <mergeCell ref="H32:I32"/>
    <mergeCell ref="J32:K32"/>
    <mergeCell ref="A39:A40"/>
    <mergeCell ref="A43:A44"/>
    <mergeCell ref="C4:D4"/>
    <mergeCell ref="E4:G4"/>
    <mergeCell ref="C31:D31"/>
    <mergeCell ref="E31:I31"/>
    <mergeCell ref="H4:I4"/>
    <mergeCell ref="C5:D5"/>
    <mergeCell ref="E5:G5"/>
    <mergeCell ref="H5:I5"/>
    <mergeCell ref="A48:A49"/>
    <mergeCell ref="A1:K1"/>
    <mergeCell ref="A21:A22"/>
    <mergeCell ref="A2:K2"/>
    <mergeCell ref="A9:A11"/>
    <mergeCell ref="A12:A13"/>
    <mergeCell ref="A16:A17"/>
    <mergeCell ref="J4:K4"/>
    <mergeCell ref="J5:K5"/>
    <mergeCell ref="A36:A38"/>
    <mergeCell ref="C85:K85"/>
    <mergeCell ref="A76:A77"/>
    <mergeCell ref="A64:A66"/>
    <mergeCell ref="A67:A68"/>
    <mergeCell ref="H59:I59"/>
    <mergeCell ref="C59:G59"/>
    <mergeCell ref="C60:D60"/>
    <mergeCell ref="E60:G60"/>
    <mergeCell ref="H60:I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14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1.140625" style="0" customWidth="1"/>
    <col min="8" max="10" width="11.8515625" style="0" customWidth="1"/>
    <col min="11" max="11" width="15.421875" style="0" customWidth="1"/>
    <col min="12" max="12" width="16.57421875" style="0" hidden="1" customWidth="1"/>
  </cols>
  <sheetData>
    <row r="1" spans="1:12" ht="12.75">
      <c r="A1" s="45"/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12.75">
      <c r="A2" s="723" t="s">
        <v>564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</row>
    <row r="3" spans="1:11" ht="14.25" customHeight="1" thickBot="1">
      <c r="A3" s="724" t="s">
        <v>506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11" ht="19.5" customHeight="1" thickTop="1">
      <c r="A4" s="46"/>
      <c r="B4" s="47"/>
      <c r="C4" s="748" t="s">
        <v>131</v>
      </c>
      <c r="D4" s="751"/>
      <c r="E4" s="751"/>
      <c r="F4" s="751"/>
      <c r="G4" s="751"/>
      <c r="H4" s="751"/>
      <c r="I4" s="751"/>
      <c r="J4" s="751"/>
      <c r="K4" s="749"/>
    </row>
    <row r="5" spans="1:11" ht="26.25" customHeight="1">
      <c r="A5" s="23" t="s">
        <v>59</v>
      </c>
      <c r="B5" s="491" t="s">
        <v>91</v>
      </c>
      <c r="C5" s="753" t="s">
        <v>132</v>
      </c>
      <c r="D5" s="754"/>
      <c r="E5" s="753" t="s">
        <v>133</v>
      </c>
      <c r="F5" s="755"/>
      <c r="G5" s="756"/>
      <c r="H5" s="753" t="s">
        <v>134</v>
      </c>
      <c r="I5" s="754"/>
      <c r="J5" s="753" t="s">
        <v>135</v>
      </c>
      <c r="K5" s="757"/>
    </row>
    <row r="6" spans="1:12" ht="42.75" customHeight="1">
      <c r="A6" s="23"/>
      <c r="B6" s="24"/>
      <c r="C6" s="607" t="s">
        <v>460</v>
      </c>
      <c r="D6" s="605" t="s">
        <v>485</v>
      </c>
      <c r="E6" s="605" t="s">
        <v>460</v>
      </c>
      <c r="F6" s="605" t="s">
        <v>485</v>
      </c>
      <c r="G6" s="605" t="s">
        <v>485</v>
      </c>
      <c r="H6" s="605" t="s">
        <v>460</v>
      </c>
      <c r="I6" s="605" t="s">
        <v>485</v>
      </c>
      <c r="J6" s="605" t="s">
        <v>460</v>
      </c>
      <c r="K6" s="605" t="s">
        <v>485</v>
      </c>
      <c r="L6" s="25" t="s">
        <v>485</v>
      </c>
    </row>
    <row r="7" spans="1:11" ht="17.25" customHeight="1">
      <c r="A7" s="27" t="s">
        <v>62</v>
      </c>
      <c r="B7" s="673" t="s">
        <v>100</v>
      </c>
      <c r="C7" s="29">
        <v>112248</v>
      </c>
      <c r="D7" s="29">
        <v>112726</v>
      </c>
      <c r="E7" s="29">
        <v>30086</v>
      </c>
      <c r="F7" s="29" t="e">
        <f>'[1]Gamesz kiadás'!E6+'[1]Szőcsény kiadás'!E6+'[1]Noszlopy kiadás'!E6+'[1]TISZK Kiadás'!E6+'[1]kulturház kiadás'!E6+'[1]Fürdő kiadás'!E6+'[1]Gimnázium kiadás'!E6</f>
        <v>#REF!</v>
      </c>
      <c r="G7" s="29">
        <v>30215</v>
      </c>
      <c r="H7" s="29">
        <v>92277</v>
      </c>
      <c r="I7" s="29">
        <v>92277</v>
      </c>
      <c r="J7" s="43">
        <v>1137</v>
      </c>
      <c r="K7" s="43">
        <v>1137</v>
      </c>
    </row>
    <row r="8" spans="1:11" ht="15" customHeight="1">
      <c r="A8" s="27" t="s">
        <v>75</v>
      </c>
      <c r="B8" s="673" t="s">
        <v>101</v>
      </c>
      <c r="C8" s="29">
        <v>315535</v>
      </c>
      <c r="D8" s="29">
        <v>317552</v>
      </c>
      <c r="E8" s="19">
        <v>83844</v>
      </c>
      <c r="F8" s="19"/>
      <c r="G8" s="19">
        <v>84389</v>
      </c>
      <c r="H8" s="29">
        <v>164664</v>
      </c>
      <c r="I8" s="29">
        <v>164664</v>
      </c>
      <c r="J8" s="43">
        <v>10000</v>
      </c>
      <c r="K8" s="43">
        <v>10000</v>
      </c>
    </row>
    <row r="9" spans="1:11" ht="15" customHeight="1">
      <c r="A9" s="761" t="s">
        <v>102</v>
      </c>
      <c r="B9" s="673" t="s">
        <v>103</v>
      </c>
      <c r="C9" s="29">
        <v>167194</v>
      </c>
      <c r="D9" s="29">
        <v>168247</v>
      </c>
      <c r="E9" s="19">
        <v>44535</v>
      </c>
      <c r="F9" s="19"/>
      <c r="G9" s="19">
        <v>44819</v>
      </c>
      <c r="H9" s="29">
        <v>72784</v>
      </c>
      <c r="I9" s="29">
        <v>72794</v>
      </c>
      <c r="J9" s="43">
        <v>4815</v>
      </c>
      <c r="K9" s="43">
        <v>4815</v>
      </c>
    </row>
    <row r="10" spans="1:11" ht="15" customHeight="1">
      <c r="A10" s="730"/>
      <c r="B10" s="673" t="s">
        <v>104</v>
      </c>
      <c r="C10" s="29">
        <v>27064</v>
      </c>
      <c r="D10" s="29">
        <v>27288</v>
      </c>
      <c r="E10" s="326">
        <v>7252</v>
      </c>
      <c r="F10" s="326"/>
      <c r="G10" s="326">
        <v>7312</v>
      </c>
      <c r="H10" s="29">
        <v>5698</v>
      </c>
      <c r="I10" s="29">
        <v>5698</v>
      </c>
      <c r="J10" s="43">
        <v>100</v>
      </c>
      <c r="K10" s="43">
        <v>100</v>
      </c>
    </row>
    <row r="11" spans="1:11" ht="15" customHeight="1">
      <c r="A11" s="730"/>
      <c r="B11" s="674" t="s">
        <v>105</v>
      </c>
      <c r="C11" s="29">
        <v>13759</v>
      </c>
      <c r="D11" s="29">
        <v>13839</v>
      </c>
      <c r="E11" s="326">
        <v>3634</v>
      </c>
      <c r="F11" s="326"/>
      <c r="G11" s="326">
        <v>3655</v>
      </c>
      <c r="H11" s="29">
        <v>5129</v>
      </c>
      <c r="I11" s="29">
        <v>5129</v>
      </c>
      <c r="J11" s="43">
        <v>385</v>
      </c>
      <c r="K11" s="43">
        <v>385</v>
      </c>
    </row>
    <row r="12" spans="1:11" ht="15" customHeight="1">
      <c r="A12" s="730"/>
      <c r="B12" s="673" t="s">
        <v>106</v>
      </c>
      <c r="C12" s="29">
        <v>98951</v>
      </c>
      <c r="D12" s="29">
        <v>99779</v>
      </c>
      <c r="E12" s="19">
        <v>26270</v>
      </c>
      <c r="F12" s="19"/>
      <c r="G12" s="19">
        <v>26494</v>
      </c>
      <c r="H12" s="29">
        <v>44219</v>
      </c>
      <c r="I12" s="29">
        <v>44394</v>
      </c>
      <c r="J12" s="43">
        <v>1885</v>
      </c>
      <c r="K12" s="43">
        <v>1885</v>
      </c>
    </row>
    <row r="13" spans="1:11" ht="17.25" customHeight="1">
      <c r="A13" s="730"/>
      <c r="B13" s="673" t="s">
        <v>107</v>
      </c>
      <c r="C13" s="29">
        <v>47919</v>
      </c>
      <c r="D13" s="29">
        <v>51031</v>
      </c>
      <c r="E13" s="326">
        <v>12617</v>
      </c>
      <c r="F13" s="326"/>
      <c r="G13" s="326">
        <v>13457</v>
      </c>
      <c r="H13" s="29">
        <v>6962</v>
      </c>
      <c r="I13" s="29">
        <v>6962</v>
      </c>
      <c r="J13" s="43"/>
      <c r="K13" s="43"/>
    </row>
    <row r="14" spans="1:11" ht="17.25" customHeight="1">
      <c r="A14" s="394"/>
      <c r="B14" s="673" t="s">
        <v>542</v>
      </c>
      <c r="C14" s="29">
        <v>124296</v>
      </c>
      <c r="D14" s="29">
        <v>72863</v>
      </c>
      <c r="E14" s="326">
        <v>32802</v>
      </c>
      <c r="F14" s="326"/>
      <c r="G14" s="326">
        <v>19681</v>
      </c>
      <c r="H14" s="29">
        <v>76027</v>
      </c>
      <c r="I14" s="29">
        <v>29078</v>
      </c>
      <c r="J14" s="43"/>
      <c r="K14" s="43"/>
    </row>
    <row r="15" spans="1:11" ht="17.25" customHeight="1">
      <c r="A15" s="394"/>
      <c r="B15" s="673" t="s">
        <v>548</v>
      </c>
      <c r="C15" s="29">
        <v>7569</v>
      </c>
      <c r="D15" s="29">
        <v>4900</v>
      </c>
      <c r="E15" s="326">
        <v>2023</v>
      </c>
      <c r="F15" s="326"/>
      <c r="G15" s="326">
        <v>1170</v>
      </c>
      <c r="H15" s="29">
        <v>706</v>
      </c>
      <c r="I15" s="29">
        <v>24</v>
      </c>
      <c r="J15" s="43"/>
      <c r="K15" s="43"/>
    </row>
    <row r="16" spans="1:11" ht="15" customHeight="1">
      <c r="A16" s="730"/>
      <c r="B16" s="673" t="s">
        <v>556</v>
      </c>
      <c r="C16" s="29"/>
      <c r="D16" s="29">
        <v>52242</v>
      </c>
      <c r="E16" s="19"/>
      <c r="F16" s="19"/>
      <c r="G16" s="19">
        <v>13339</v>
      </c>
      <c r="H16" s="29"/>
      <c r="I16" s="29">
        <v>46949</v>
      </c>
      <c r="J16" s="43"/>
      <c r="K16" s="43"/>
    </row>
    <row r="17" spans="1:11" ht="15" customHeight="1">
      <c r="A17" s="730"/>
      <c r="B17" s="674" t="s">
        <v>540</v>
      </c>
      <c r="C17" s="29"/>
      <c r="D17" s="29">
        <v>2805</v>
      </c>
      <c r="E17" s="19"/>
      <c r="F17" s="19"/>
      <c r="G17" s="19">
        <v>890</v>
      </c>
      <c r="H17" s="29"/>
      <c r="I17" s="29">
        <v>682</v>
      </c>
      <c r="J17" s="43"/>
      <c r="K17" s="43"/>
    </row>
    <row r="18" spans="1:11" ht="15" customHeight="1">
      <c r="A18" s="608"/>
      <c r="B18" s="673" t="s">
        <v>549</v>
      </c>
      <c r="C18" s="29">
        <v>3428</v>
      </c>
      <c r="D18" s="29">
        <v>3428</v>
      </c>
      <c r="E18" s="19">
        <v>883</v>
      </c>
      <c r="F18" s="19"/>
      <c r="G18" s="19">
        <v>883</v>
      </c>
      <c r="H18" s="29">
        <v>4480</v>
      </c>
      <c r="I18" s="29">
        <v>4480</v>
      </c>
      <c r="J18" s="43"/>
      <c r="K18" s="43"/>
    </row>
    <row r="19" spans="1:11" ht="15" customHeight="1">
      <c r="A19" s="27" t="s">
        <v>108</v>
      </c>
      <c r="B19" s="673" t="s">
        <v>111</v>
      </c>
      <c r="C19" s="29">
        <v>37730</v>
      </c>
      <c r="D19" s="29">
        <v>38023</v>
      </c>
      <c r="E19" s="19">
        <v>9533</v>
      </c>
      <c r="F19" s="19"/>
      <c r="G19" s="19">
        <v>9612</v>
      </c>
      <c r="H19" s="29">
        <v>87900</v>
      </c>
      <c r="I19" s="29">
        <v>87900</v>
      </c>
      <c r="J19" s="43"/>
      <c r="K19" s="43"/>
    </row>
    <row r="20" spans="1:11" ht="15" customHeight="1">
      <c r="A20" s="20" t="s">
        <v>109</v>
      </c>
      <c r="B20" s="673" t="s">
        <v>113</v>
      </c>
      <c r="C20" s="29">
        <v>21893</v>
      </c>
      <c r="D20" s="29">
        <v>22151</v>
      </c>
      <c r="E20" s="19">
        <v>6167</v>
      </c>
      <c r="F20" s="19"/>
      <c r="G20" s="19">
        <v>6237</v>
      </c>
      <c r="H20" s="29">
        <v>41552</v>
      </c>
      <c r="I20" s="29">
        <v>41622</v>
      </c>
      <c r="J20" s="43"/>
      <c r="K20" s="43"/>
    </row>
    <row r="21" spans="1:11" ht="15" customHeight="1">
      <c r="A21" s="759"/>
      <c r="B21" s="673" t="s">
        <v>114</v>
      </c>
      <c r="C21" s="29">
        <v>16267</v>
      </c>
      <c r="D21" s="29">
        <v>16418</v>
      </c>
      <c r="E21" s="19">
        <v>4626</v>
      </c>
      <c r="F21" s="19"/>
      <c r="G21" s="19">
        <v>4667</v>
      </c>
      <c r="H21" s="29">
        <v>13724</v>
      </c>
      <c r="I21" s="29">
        <v>13724</v>
      </c>
      <c r="J21" s="43"/>
      <c r="K21" s="43"/>
    </row>
    <row r="22" spans="1:11" ht="15" customHeight="1">
      <c r="A22" s="760"/>
      <c r="B22" s="673" t="s">
        <v>115</v>
      </c>
      <c r="C22" s="29">
        <v>9764</v>
      </c>
      <c r="D22" s="29">
        <v>9845</v>
      </c>
      <c r="E22" s="326">
        <v>2762</v>
      </c>
      <c r="F22" s="326"/>
      <c r="G22" s="326">
        <v>2784</v>
      </c>
      <c r="H22" s="29">
        <v>4241</v>
      </c>
      <c r="I22" s="29">
        <v>4241</v>
      </c>
      <c r="J22" s="43"/>
      <c r="K22" s="43"/>
    </row>
    <row r="23" spans="1:11" ht="15" customHeight="1">
      <c r="A23" s="27" t="s">
        <v>110</v>
      </c>
      <c r="B23" s="673" t="s">
        <v>118</v>
      </c>
      <c r="C23" s="29">
        <v>34887</v>
      </c>
      <c r="D23" s="29">
        <v>34952</v>
      </c>
      <c r="E23" s="19">
        <v>8697</v>
      </c>
      <c r="F23" s="19"/>
      <c r="G23" s="19">
        <v>8714</v>
      </c>
      <c r="H23" s="29">
        <v>143344</v>
      </c>
      <c r="I23" s="29">
        <v>143344</v>
      </c>
      <c r="J23" s="43"/>
      <c r="K23" s="43"/>
    </row>
    <row r="24" spans="1:11" ht="15" customHeight="1">
      <c r="A24" s="52" t="s">
        <v>112</v>
      </c>
      <c r="B24" s="673" t="s">
        <v>121</v>
      </c>
      <c r="C24" s="29">
        <v>30000</v>
      </c>
      <c r="D24" s="29">
        <v>30000</v>
      </c>
      <c r="E24" s="19">
        <v>8000</v>
      </c>
      <c r="F24" s="19"/>
      <c r="G24" s="19">
        <v>8000</v>
      </c>
      <c r="H24" s="29">
        <v>83452</v>
      </c>
      <c r="I24" s="29">
        <v>83452</v>
      </c>
      <c r="J24" s="43"/>
      <c r="K24" s="43"/>
    </row>
    <row r="25" spans="1:11" ht="15" customHeight="1">
      <c r="A25" s="44"/>
      <c r="B25" s="684" t="s">
        <v>122</v>
      </c>
      <c r="C25" s="327">
        <f>SUM(C7:C24)</f>
        <v>1068504</v>
      </c>
      <c r="D25" s="327">
        <f aca="true" t="shared" si="0" ref="D25:K25">SUM(D7:D24)</f>
        <v>1078089</v>
      </c>
      <c r="E25" s="327">
        <f t="shared" si="0"/>
        <v>283731</v>
      </c>
      <c r="F25" s="327" t="e">
        <f t="shared" si="0"/>
        <v>#REF!</v>
      </c>
      <c r="G25" s="327">
        <f t="shared" si="0"/>
        <v>286318</v>
      </c>
      <c r="H25" s="327">
        <f t="shared" si="0"/>
        <v>847159</v>
      </c>
      <c r="I25" s="327">
        <f t="shared" si="0"/>
        <v>847414</v>
      </c>
      <c r="J25" s="327">
        <f t="shared" si="0"/>
        <v>18322</v>
      </c>
      <c r="K25" s="327">
        <f t="shared" si="0"/>
        <v>18322</v>
      </c>
    </row>
    <row r="26" spans="1:11" ht="15" customHeight="1">
      <c r="A26" s="49" t="s">
        <v>116</v>
      </c>
      <c r="B26" s="687" t="s">
        <v>124</v>
      </c>
      <c r="C26" s="19">
        <v>211000</v>
      </c>
      <c r="D26" s="19">
        <v>211000</v>
      </c>
      <c r="E26" s="19">
        <v>60000</v>
      </c>
      <c r="F26" s="19">
        <f>'[1]Kórház kiadás'!E26</f>
        <v>0</v>
      </c>
      <c r="G26" s="19">
        <v>60000</v>
      </c>
      <c r="H26" s="19">
        <v>335553</v>
      </c>
      <c r="I26" s="19">
        <v>335553</v>
      </c>
      <c r="J26" s="19"/>
      <c r="K26" s="414"/>
    </row>
    <row r="27" spans="1:11" ht="13.5" thickBot="1">
      <c r="A27" s="50"/>
      <c r="B27" s="688" t="s">
        <v>442</v>
      </c>
      <c r="C27" s="51">
        <f aca="true" t="shared" si="1" ref="C27:K27">C25+C26</f>
        <v>1279504</v>
      </c>
      <c r="D27" s="51">
        <f t="shared" si="1"/>
        <v>1289089</v>
      </c>
      <c r="E27" s="51">
        <f t="shared" si="1"/>
        <v>343731</v>
      </c>
      <c r="F27" s="51" t="e">
        <f t="shared" si="1"/>
        <v>#REF!</v>
      </c>
      <c r="G27" s="51">
        <f t="shared" si="1"/>
        <v>346318</v>
      </c>
      <c r="H27" s="51">
        <f t="shared" si="1"/>
        <v>1182712</v>
      </c>
      <c r="I27" s="51">
        <f t="shared" si="1"/>
        <v>1182967</v>
      </c>
      <c r="J27" s="51">
        <f t="shared" si="1"/>
        <v>18322</v>
      </c>
      <c r="K27" s="360">
        <f t="shared" si="1"/>
        <v>18322</v>
      </c>
    </row>
    <row r="28" spans="1:11" ht="22.5" thickBot="1" thickTop="1">
      <c r="A28" s="406" t="s">
        <v>117</v>
      </c>
      <c r="B28" s="679" t="s">
        <v>530</v>
      </c>
      <c r="C28" s="407">
        <v>249366</v>
      </c>
      <c r="D28" s="407">
        <v>250418</v>
      </c>
      <c r="E28" s="407">
        <v>65979</v>
      </c>
      <c r="F28" s="407"/>
      <c r="G28" s="407">
        <v>66263</v>
      </c>
      <c r="H28" s="407">
        <v>131533</v>
      </c>
      <c r="I28" s="407">
        <v>131533</v>
      </c>
      <c r="J28" s="407"/>
      <c r="K28" s="408"/>
    </row>
    <row r="29" spans="1:11" ht="14.25" thickBot="1" thickTop="1">
      <c r="A29" s="409"/>
      <c r="B29" s="680" t="s">
        <v>443</v>
      </c>
      <c r="C29" s="410">
        <f>C27+C28</f>
        <v>1528870</v>
      </c>
      <c r="D29" s="410">
        <f>D27+D28</f>
        <v>1539507</v>
      </c>
      <c r="E29" s="410">
        <f aca="true" t="shared" si="2" ref="E29:K29">E27+E28</f>
        <v>409710</v>
      </c>
      <c r="F29" s="410" t="e">
        <f t="shared" si="2"/>
        <v>#REF!</v>
      </c>
      <c r="G29" s="410">
        <f t="shared" si="2"/>
        <v>412581</v>
      </c>
      <c r="H29" s="410">
        <f t="shared" si="2"/>
        <v>1314245</v>
      </c>
      <c r="I29" s="410">
        <f t="shared" si="2"/>
        <v>1314500</v>
      </c>
      <c r="J29" s="410">
        <f>J27+J28</f>
        <v>18322</v>
      </c>
      <c r="K29" s="411">
        <f t="shared" si="2"/>
        <v>18322</v>
      </c>
    </row>
    <row r="30" spans="1:11" ht="13.5" thickTop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27.75" customHeight="1" thickTop="1">
      <c r="A34" s="46"/>
      <c r="B34" s="47"/>
      <c r="C34" s="748" t="s">
        <v>131</v>
      </c>
      <c r="D34" s="751"/>
      <c r="E34" s="751"/>
      <c r="F34" s="751"/>
      <c r="G34" s="749"/>
      <c r="H34" s="473"/>
      <c r="I34" s="473"/>
      <c r="J34" s="473"/>
      <c r="K34" s="473"/>
    </row>
    <row r="35" spans="1:11" ht="31.5" customHeight="1">
      <c r="A35" s="23" t="s">
        <v>59</v>
      </c>
      <c r="B35" s="491" t="s">
        <v>91</v>
      </c>
      <c r="C35" s="753" t="s">
        <v>136</v>
      </c>
      <c r="D35" s="754"/>
      <c r="E35" s="753" t="s">
        <v>137</v>
      </c>
      <c r="F35" s="755"/>
      <c r="G35" s="757"/>
      <c r="H35" s="490"/>
      <c r="I35" s="490"/>
      <c r="J35" s="490"/>
      <c r="K35" s="38"/>
    </row>
    <row r="36" spans="1:11" ht="37.5" customHeight="1">
      <c r="A36" s="23"/>
      <c r="B36" s="24"/>
      <c r="C36" s="607" t="s">
        <v>460</v>
      </c>
      <c r="D36" s="474" t="s">
        <v>485</v>
      </c>
      <c r="E36" s="607" t="s">
        <v>460</v>
      </c>
      <c r="F36" s="474" t="s">
        <v>485</v>
      </c>
      <c r="G36" s="497" t="s">
        <v>485</v>
      </c>
      <c r="H36" s="490"/>
      <c r="I36" s="490"/>
      <c r="J36" s="490"/>
      <c r="K36" s="38"/>
    </row>
    <row r="37" spans="1:11" ht="12.75">
      <c r="A37" s="27" t="s">
        <v>62</v>
      </c>
      <c r="B37" s="673" t="s">
        <v>100</v>
      </c>
      <c r="C37" s="29"/>
      <c r="D37" s="29"/>
      <c r="E37" s="29">
        <v>356</v>
      </c>
      <c r="F37" s="43">
        <v>356</v>
      </c>
      <c r="G37" s="43">
        <v>356</v>
      </c>
      <c r="H37" s="483"/>
      <c r="I37" s="483"/>
      <c r="J37" s="483"/>
      <c r="K37" s="38"/>
    </row>
    <row r="38" spans="1:11" ht="12.75">
      <c r="A38" s="27" t="s">
        <v>75</v>
      </c>
      <c r="B38" s="673" t="s">
        <v>101</v>
      </c>
      <c r="C38" s="29"/>
      <c r="D38" s="29"/>
      <c r="E38" s="29"/>
      <c r="F38" s="43"/>
      <c r="G38" s="43"/>
      <c r="H38" s="483"/>
      <c r="I38" s="483"/>
      <c r="J38" s="483"/>
      <c r="K38" s="38"/>
    </row>
    <row r="39" spans="1:11" ht="12.75">
      <c r="A39" s="761" t="s">
        <v>102</v>
      </c>
      <c r="B39" s="673" t="s">
        <v>103</v>
      </c>
      <c r="C39" s="29"/>
      <c r="D39" s="29"/>
      <c r="E39" s="29"/>
      <c r="F39" s="43"/>
      <c r="G39" s="43"/>
      <c r="H39" s="483"/>
      <c r="I39" s="483"/>
      <c r="J39" s="483"/>
      <c r="K39" s="38"/>
    </row>
    <row r="40" spans="1:11" ht="12.75">
      <c r="A40" s="730"/>
      <c r="B40" s="673" t="s">
        <v>104</v>
      </c>
      <c r="C40" s="29"/>
      <c r="D40" s="29"/>
      <c r="E40" s="29"/>
      <c r="F40" s="43"/>
      <c r="G40" s="43"/>
      <c r="H40" s="483"/>
      <c r="I40" s="483"/>
      <c r="J40" s="483"/>
      <c r="K40" s="38"/>
    </row>
    <row r="41" spans="1:11" ht="12.75">
      <c r="A41" s="730"/>
      <c r="B41" s="674" t="s">
        <v>105</v>
      </c>
      <c r="C41" s="29"/>
      <c r="D41" s="29"/>
      <c r="E41" s="29"/>
      <c r="F41" s="43"/>
      <c r="G41" s="43"/>
      <c r="H41" s="483"/>
      <c r="I41" s="483"/>
      <c r="J41" s="483"/>
      <c r="K41" s="38"/>
    </row>
    <row r="42" spans="1:11" ht="12.75">
      <c r="A42" s="730"/>
      <c r="B42" s="673" t="s">
        <v>106</v>
      </c>
      <c r="C42" s="29"/>
      <c r="D42" s="29"/>
      <c r="E42" s="29"/>
      <c r="F42" s="43"/>
      <c r="G42" s="43"/>
      <c r="H42" s="483"/>
      <c r="I42" s="483"/>
      <c r="J42" s="483"/>
      <c r="K42" s="38"/>
    </row>
    <row r="43" spans="1:11" ht="12.75">
      <c r="A43" s="730"/>
      <c r="B43" s="673" t="s">
        <v>107</v>
      </c>
      <c r="C43" s="29"/>
      <c r="D43" s="29"/>
      <c r="E43" s="29"/>
      <c r="F43" s="43"/>
      <c r="G43" s="43"/>
      <c r="H43" s="483"/>
      <c r="I43" s="483"/>
      <c r="J43" s="483"/>
      <c r="K43" s="38"/>
    </row>
    <row r="44" spans="1:11" ht="12.75">
      <c r="A44" s="394"/>
      <c r="B44" s="673" t="s">
        <v>550</v>
      </c>
      <c r="C44" s="29"/>
      <c r="D44" s="29"/>
      <c r="E44" s="29"/>
      <c r="F44" s="415"/>
      <c r="G44" s="43"/>
      <c r="H44" s="483"/>
      <c r="I44" s="483"/>
      <c r="J44" s="483"/>
      <c r="K44" s="38"/>
    </row>
    <row r="45" spans="1:11" ht="12.75">
      <c r="A45" s="394"/>
      <c r="B45" s="673" t="s">
        <v>548</v>
      </c>
      <c r="C45" s="29"/>
      <c r="D45" s="29"/>
      <c r="E45" s="29"/>
      <c r="F45" s="415"/>
      <c r="G45" s="43"/>
      <c r="H45" s="483"/>
      <c r="I45" s="483"/>
      <c r="J45" s="483"/>
      <c r="K45" s="38"/>
    </row>
    <row r="46" spans="1:11" ht="12.75">
      <c r="A46" s="730"/>
      <c r="B46" s="673" t="s">
        <v>553</v>
      </c>
      <c r="C46" s="29"/>
      <c r="D46" s="29"/>
      <c r="E46" s="29"/>
      <c r="F46" s="415"/>
      <c r="G46" s="43"/>
      <c r="H46" s="483"/>
      <c r="I46" s="483"/>
      <c r="J46" s="483"/>
      <c r="K46" s="38"/>
    </row>
    <row r="47" spans="1:11" ht="22.5">
      <c r="A47" s="730"/>
      <c r="B47" s="674" t="s">
        <v>540</v>
      </c>
      <c r="C47" s="29"/>
      <c r="D47" s="29"/>
      <c r="E47" s="29"/>
      <c r="F47" s="43"/>
      <c r="G47" s="43"/>
      <c r="H47" s="483"/>
      <c r="I47" s="483"/>
      <c r="J47" s="483"/>
      <c r="K47" s="38"/>
    </row>
    <row r="48" spans="1:11" ht="22.5">
      <c r="A48" s="608"/>
      <c r="B48" s="673" t="s">
        <v>549</v>
      </c>
      <c r="C48" s="29">
        <v>100</v>
      </c>
      <c r="D48" s="29">
        <v>100</v>
      </c>
      <c r="E48" s="29"/>
      <c r="F48" s="43"/>
      <c r="G48" s="43"/>
      <c r="H48" s="483"/>
      <c r="I48" s="483"/>
      <c r="J48" s="483"/>
      <c r="K48" s="38"/>
    </row>
    <row r="49" spans="1:11" ht="12.75">
      <c r="A49" s="27" t="s">
        <v>108</v>
      </c>
      <c r="B49" s="673" t="s">
        <v>111</v>
      </c>
      <c r="C49" s="29"/>
      <c r="D49" s="29"/>
      <c r="E49" s="29"/>
      <c r="F49" s="43"/>
      <c r="G49" s="43"/>
      <c r="H49" s="483"/>
      <c r="I49" s="483"/>
      <c r="J49" s="483"/>
      <c r="K49" s="38"/>
    </row>
    <row r="50" spans="1:11" ht="12.75">
      <c r="A50" s="20" t="s">
        <v>109</v>
      </c>
      <c r="B50" s="673" t="s">
        <v>113</v>
      </c>
      <c r="C50" s="29"/>
      <c r="D50" s="29"/>
      <c r="E50" s="29">
        <v>1500</v>
      </c>
      <c r="F50" s="43">
        <v>1500</v>
      </c>
      <c r="G50" s="43">
        <v>1500</v>
      </c>
      <c r="H50" s="483"/>
      <c r="I50" s="483"/>
      <c r="J50" s="483"/>
      <c r="K50" s="38"/>
    </row>
    <row r="51" spans="1:11" ht="12.75">
      <c r="A51" s="759"/>
      <c r="B51" s="673" t="s">
        <v>114</v>
      </c>
      <c r="C51" s="29"/>
      <c r="D51" s="29"/>
      <c r="E51" s="29"/>
      <c r="F51" s="43"/>
      <c r="G51" s="43"/>
      <c r="H51" s="483"/>
      <c r="I51" s="483"/>
      <c r="J51" s="483"/>
      <c r="K51" s="38"/>
    </row>
    <row r="52" spans="1:11" ht="12.75">
      <c r="A52" s="760"/>
      <c r="B52" s="673" t="s">
        <v>115</v>
      </c>
      <c r="C52" s="29"/>
      <c r="D52" s="29"/>
      <c r="E52" s="29"/>
      <c r="F52" s="43"/>
      <c r="G52" s="43"/>
      <c r="H52" s="483"/>
      <c r="I52" s="483"/>
      <c r="J52" s="483"/>
      <c r="K52" s="38"/>
    </row>
    <row r="53" spans="1:11" ht="12.75">
      <c r="A53" s="27" t="s">
        <v>110</v>
      </c>
      <c r="B53" s="673" t="s">
        <v>118</v>
      </c>
      <c r="C53" s="29"/>
      <c r="D53" s="29"/>
      <c r="E53" s="29"/>
      <c r="F53" s="43"/>
      <c r="G53" s="43"/>
      <c r="H53" s="483"/>
      <c r="I53" s="483"/>
      <c r="J53" s="483"/>
      <c r="K53" s="38"/>
    </row>
    <row r="54" spans="1:11" ht="12.75">
      <c r="A54" s="52" t="s">
        <v>112</v>
      </c>
      <c r="B54" s="673" t="s">
        <v>121</v>
      </c>
      <c r="C54" s="29">
        <v>12050</v>
      </c>
      <c r="D54" s="29">
        <v>12050</v>
      </c>
      <c r="E54" s="29"/>
      <c r="F54" s="43"/>
      <c r="G54" s="43"/>
      <c r="H54" s="483"/>
      <c r="I54" s="483"/>
      <c r="J54" s="483"/>
      <c r="K54" s="38"/>
    </row>
    <row r="55" spans="1:11" ht="12.75">
      <c r="A55" s="689"/>
      <c r="B55" s="676" t="s">
        <v>122</v>
      </c>
      <c r="C55" s="327">
        <f>SUM(C37:C54)</f>
        <v>12150</v>
      </c>
      <c r="D55" s="327">
        <f>SUM(D37:D54)</f>
        <v>12150</v>
      </c>
      <c r="E55" s="327">
        <f>SUM(E37:E54)</f>
        <v>1856</v>
      </c>
      <c r="F55" s="327">
        <f>SUM(F37:F54)</f>
        <v>1856</v>
      </c>
      <c r="G55" s="327">
        <f>SUM(G37:G54)</f>
        <v>1856</v>
      </c>
      <c r="H55" s="484"/>
      <c r="I55" s="484"/>
      <c r="J55" s="484"/>
      <c r="K55" s="38"/>
    </row>
    <row r="56" spans="1:11" ht="12.75">
      <c r="A56" s="690" t="s">
        <v>116</v>
      </c>
      <c r="B56" s="693" t="s">
        <v>124</v>
      </c>
      <c r="C56" s="19"/>
      <c r="D56" s="19"/>
      <c r="E56" s="19"/>
      <c r="F56" s="414"/>
      <c r="G56" s="414"/>
      <c r="H56" s="66"/>
      <c r="I56" s="66"/>
      <c r="J56" s="66"/>
      <c r="K56" s="38"/>
    </row>
    <row r="57" spans="1:11" ht="13.5" thickBot="1">
      <c r="A57" s="691"/>
      <c r="B57" s="694" t="s">
        <v>442</v>
      </c>
      <c r="C57" s="51">
        <f>C55+C56</f>
        <v>12150</v>
      </c>
      <c r="D57" s="51">
        <f>D55+D56</f>
        <v>12150</v>
      </c>
      <c r="E57" s="51">
        <f>E55+E56</f>
        <v>1856</v>
      </c>
      <c r="F57" s="51">
        <f>F55+F56</f>
        <v>1856</v>
      </c>
      <c r="G57" s="360">
        <f>G55+G56</f>
        <v>1856</v>
      </c>
      <c r="H57" s="38"/>
      <c r="I57" s="38"/>
      <c r="J57" s="38"/>
      <c r="K57" s="38"/>
    </row>
    <row r="58" spans="1:11" ht="22.5" thickBot="1" thickTop="1">
      <c r="A58" s="692" t="s">
        <v>117</v>
      </c>
      <c r="B58" s="697" t="s">
        <v>530</v>
      </c>
      <c r="C58" s="407"/>
      <c r="D58" s="407"/>
      <c r="E58" s="407"/>
      <c r="F58" s="408"/>
      <c r="G58" s="408"/>
      <c r="H58" s="38"/>
      <c r="I58" s="38"/>
      <c r="J58" s="38"/>
      <c r="K58" s="38"/>
    </row>
    <row r="59" spans="1:11" ht="14.25" thickBot="1" thickTop="1">
      <c r="A59" s="696"/>
      <c r="B59" s="695" t="s">
        <v>443</v>
      </c>
      <c r="C59" s="410">
        <f>C57+C58</f>
        <v>12150</v>
      </c>
      <c r="D59" s="410">
        <f>D57+D58</f>
        <v>12150</v>
      </c>
      <c r="E59" s="410">
        <f>E57+E58</f>
        <v>1856</v>
      </c>
      <c r="F59" s="410">
        <f>F57+F58</f>
        <v>1856</v>
      </c>
      <c r="G59" s="411">
        <f>G57+G58</f>
        <v>1856</v>
      </c>
      <c r="H59" s="38"/>
      <c r="I59" s="38"/>
      <c r="J59" s="38"/>
      <c r="K59" s="38"/>
    </row>
    <row r="60" spans="1:11" ht="14.25" thickBot="1" thickTop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30.75" customHeight="1" thickTop="1">
      <c r="A61" s="46"/>
      <c r="B61" s="47"/>
      <c r="C61" s="748" t="s">
        <v>138</v>
      </c>
      <c r="D61" s="751"/>
      <c r="E61" s="751"/>
      <c r="F61" s="751"/>
      <c r="G61" s="751"/>
      <c r="H61" s="751"/>
      <c r="I61" s="751"/>
      <c r="J61" s="751"/>
      <c r="K61" s="749"/>
    </row>
    <row r="62" spans="1:11" ht="30.75" customHeight="1">
      <c r="A62" s="23" t="s">
        <v>59</v>
      </c>
      <c r="B62" s="491" t="s">
        <v>91</v>
      </c>
      <c r="C62" s="753" t="s">
        <v>140</v>
      </c>
      <c r="D62" s="754"/>
      <c r="E62" s="753" t="s">
        <v>141</v>
      </c>
      <c r="F62" s="721"/>
      <c r="G62" s="754"/>
      <c r="H62" s="753" t="s">
        <v>142</v>
      </c>
      <c r="I62" s="754"/>
      <c r="J62" s="753" t="s">
        <v>143</v>
      </c>
      <c r="K62" s="757"/>
    </row>
    <row r="63" spans="1:11" ht="37.5" customHeight="1">
      <c r="A63" s="23"/>
      <c r="B63" s="24"/>
      <c r="C63" s="607" t="s">
        <v>460</v>
      </c>
      <c r="D63" s="474" t="s">
        <v>485</v>
      </c>
      <c r="E63" s="607" t="s">
        <v>460</v>
      </c>
      <c r="F63" s="474" t="s">
        <v>485</v>
      </c>
      <c r="G63" s="474" t="s">
        <v>485</v>
      </c>
      <c r="H63" s="607" t="s">
        <v>460</v>
      </c>
      <c r="I63" s="474" t="s">
        <v>485</v>
      </c>
      <c r="J63" s="607" t="s">
        <v>460</v>
      </c>
      <c r="K63" s="496" t="s">
        <v>485</v>
      </c>
    </row>
    <row r="64" spans="1:13" ht="22.5">
      <c r="A64" s="27" t="s">
        <v>62</v>
      </c>
      <c r="B64" s="673" t="s">
        <v>129</v>
      </c>
      <c r="C64" s="29"/>
      <c r="D64" s="29"/>
      <c r="E64" s="29"/>
      <c r="F64" s="29" t="e">
        <f>'[1]Gamesz kiadás'!E33+'[1]Szőcsény kiadás'!E33+'[1]Noszlopy kiadás'!E33+'[1]TISZK Kiadás'!E33+'[1]kulturház kiadás'!E33+'[1]Fürdő kiadás'!E33+'[1]Gimnázium kiadás'!E33</f>
        <v>#REF!</v>
      </c>
      <c r="G64" s="29"/>
      <c r="H64" s="29"/>
      <c r="I64" s="29"/>
      <c r="J64" s="29"/>
      <c r="K64" s="43"/>
      <c r="M64" s="17"/>
    </row>
    <row r="65" spans="1:13" ht="12.75">
      <c r="A65" s="27" t="s">
        <v>75</v>
      </c>
      <c r="B65" s="673" t="s">
        <v>101</v>
      </c>
      <c r="C65" s="29">
        <v>54562</v>
      </c>
      <c r="D65" s="29">
        <v>54562</v>
      </c>
      <c r="E65" s="29">
        <v>1270</v>
      </c>
      <c r="F65" s="19"/>
      <c r="G65" s="29">
        <v>1270</v>
      </c>
      <c r="H65" s="29"/>
      <c r="I65" s="29"/>
      <c r="J65" s="29"/>
      <c r="K65" s="43"/>
      <c r="M65" s="17"/>
    </row>
    <row r="66" spans="1:13" ht="12.75">
      <c r="A66" s="761" t="s">
        <v>102</v>
      </c>
      <c r="B66" s="673" t="s">
        <v>103</v>
      </c>
      <c r="C66" s="29"/>
      <c r="D66" s="29"/>
      <c r="E66" s="29"/>
      <c r="F66" s="19"/>
      <c r="G66" s="19"/>
      <c r="H66" s="29"/>
      <c r="I66" s="29"/>
      <c r="J66" s="29"/>
      <c r="K66" s="43"/>
      <c r="M66" s="17"/>
    </row>
    <row r="67" spans="1:13" ht="12.75">
      <c r="A67" s="730"/>
      <c r="B67" s="673" t="s">
        <v>104</v>
      </c>
      <c r="C67" s="29"/>
      <c r="D67" s="29"/>
      <c r="E67" s="29"/>
      <c r="F67" s="326"/>
      <c r="G67" s="326"/>
      <c r="H67" s="29"/>
      <c r="I67" s="29"/>
      <c r="J67" s="29"/>
      <c r="K67" s="43"/>
      <c r="M67" s="17"/>
    </row>
    <row r="68" spans="1:13" ht="12.75">
      <c r="A68" s="730"/>
      <c r="B68" s="674" t="s">
        <v>105</v>
      </c>
      <c r="C68" s="29"/>
      <c r="D68" s="29"/>
      <c r="E68" s="29"/>
      <c r="F68" s="326"/>
      <c r="G68" s="326"/>
      <c r="H68" s="29"/>
      <c r="I68" s="29"/>
      <c r="J68" s="29"/>
      <c r="K68" s="43"/>
      <c r="M68" s="17"/>
    </row>
    <row r="69" spans="1:13" ht="12.75">
      <c r="A69" s="730"/>
      <c r="B69" s="673" t="s">
        <v>106</v>
      </c>
      <c r="C69" s="29"/>
      <c r="D69" s="29"/>
      <c r="E69" s="29"/>
      <c r="F69" s="19"/>
      <c r="G69" s="19"/>
      <c r="H69" s="29"/>
      <c r="I69" s="29"/>
      <c r="J69" s="29"/>
      <c r="K69" s="43"/>
      <c r="M69" s="17"/>
    </row>
    <row r="70" spans="1:13" ht="12.75">
      <c r="A70" s="730"/>
      <c r="B70" s="673" t="s">
        <v>107</v>
      </c>
      <c r="C70" s="29"/>
      <c r="D70" s="29"/>
      <c r="E70" s="29"/>
      <c r="F70" s="326"/>
      <c r="G70" s="326"/>
      <c r="H70" s="29"/>
      <c r="I70" s="29"/>
      <c r="J70" s="29"/>
      <c r="K70" s="43"/>
      <c r="M70" s="17"/>
    </row>
    <row r="71" spans="1:13" ht="12.75">
      <c r="A71" s="394"/>
      <c r="B71" s="673" t="s">
        <v>542</v>
      </c>
      <c r="C71" s="29"/>
      <c r="D71" s="29"/>
      <c r="E71" s="29"/>
      <c r="F71" s="326"/>
      <c r="G71" s="326"/>
      <c r="H71" s="29"/>
      <c r="I71" s="29"/>
      <c r="J71" s="29"/>
      <c r="K71" s="43"/>
      <c r="M71" s="17"/>
    </row>
    <row r="72" spans="1:13" ht="12.75">
      <c r="A72" s="394"/>
      <c r="B72" s="673" t="s">
        <v>548</v>
      </c>
      <c r="C72" s="29"/>
      <c r="D72" s="29"/>
      <c r="E72" s="29"/>
      <c r="F72" s="326"/>
      <c r="G72" s="326"/>
      <c r="H72" s="29"/>
      <c r="I72" s="29"/>
      <c r="J72" s="29"/>
      <c r="K72" s="43"/>
      <c r="M72" s="17"/>
    </row>
    <row r="73" spans="1:13" ht="12.75">
      <c r="A73" s="730"/>
      <c r="B73" s="673" t="s">
        <v>553</v>
      </c>
      <c r="C73" s="29"/>
      <c r="D73" s="29"/>
      <c r="E73" s="29"/>
      <c r="F73" s="19"/>
      <c r="G73" s="19"/>
      <c r="H73" s="29"/>
      <c r="I73" s="29"/>
      <c r="J73" s="29"/>
      <c r="K73" s="43"/>
      <c r="M73" s="17"/>
    </row>
    <row r="74" spans="1:13" ht="22.5">
      <c r="A74" s="730"/>
      <c r="B74" s="674" t="s">
        <v>540</v>
      </c>
      <c r="C74" s="29"/>
      <c r="D74" s="29"/>
      <c r="E74" s="29"/>
      <c r="F74" s="19"/>
      <c r="G74" s="19"/>
      <c r="H74" s="29"/>
      <c r="I74" s="29"/>
      <c r="J74" s="29"/>
      <c r="K74" s="43"/>
      <c r="M74" s="17"/>
    </row>
    <row r="75" spans="1:13" ht="22.5">
      <c r="A75" s="608"/>
      <c r="B75" s="673" t="s">
        <v>541</v>
      </c>
      <c r="C75" s="29"/>
      <c r="D75" s="29"/>
      <c r="E75" s="29"/>
      <c r="F75" s="19"/>
      <c r="G75" s="19"/>
      <c r="H75" s="29"/>
      <c r="I75" s="29"/>
      <c r="J75" s="29"/>
      <c r="K75" s="43"/>
      <c r="M75" s="17"/>
    </row>
    <row r="76" spans="1:13" ht="12.75">
      <c r="A76" s="27" t="s">
        <v>108</v>
      </c>
      <c r="B76" s="673" t="s">
        <v>111</v>
      </c>
      <c r="C76" s="29">
        <v>1143</v>
      </c>
      <c r="D76" s="29">
        <v>1143</v>
      </c>
      <c r="E76" s="29"/>
      <c r="F76" s="19"/>
      <c r="G76" s="19"/>
      <c r="H76" s="29"/>
      <c r="I76" s="29"/>
      <c r="J76" s="29"/>
      <c r="K76" s="43"/>
      <c r="M76" s="17"/>
    </row>
    <row r="77" spans="1:13" ht="12.75">
      <c r="A77" s="20" t="s">
        <v>109</v>
      </c>
      <c r="B77" s="673" t="s">
        <v>130</v>
      </c>
      <c r="C77" s="29"/>
      <c r="D77" s="29"/>
      <c r="E77" s="29"/>
      <c r="F77" s="19"/>
      <c r="G77" s="19"/>
      <c r="H77" s="29"/>
      <c r="I77" s="29"/>
      <c r="J77" s="29"/>
      <c r="K77" s="43"/>
      <c r="M77" s="17"/>
    </row>
    <row r="78" spans="1:13" ht="12.75">
      <c r="A78" s="759"/>
      <c r="B78" s="673" t="s">
        <v>114</v>
      </c>
      <c r="C78" s="29"/>
      <c r="D78" s="29"/>
      <c r="E78" s="29"/>
      <c r="F78" s="19"/>
      <c r="G78" s="19"/>
      <c r="H78" s="29"/>
      <c r="I78" s="29"/>
      <c r="J78" s="29"/>
      <c r="K78" s="43"/>
      <c r="M78" s="17"/>
    </row>
    <row r="79" spans="1:13" ht="15.75" customHeight="1">
      <c r="A79" s="760"/>
      <c r="B79" s="673" t="s">
        <v>115</v>
      </c>
      <c r="C79" s="29"/>
      <c r="D79" s="29"/>
      <c r="E79" s="29"/>
      <c r="F79" s="326"/>
      <c r="G79" s="326"/>
      <c r="H79" s="29"/>
      <c r="I79" s="29"/>
      <c r="J79" s="29"/>
      <c r="K79" s="43"/>
      <c r="M79" s="17"/>
    </row>
    <row r="80" spans="1:13" s="21" customFormat="1" ht="12.75">
      <c r="A80" s="27" t="s">
        <v>110</v>
      </c>
      <c r="B80" s="673" t="s">
        <v>118</v>
      </c>
      <c r="C80" s="29"/>
      <c r="D80" s="29"/>
      <c r="E80" s="29"/>
      <c r="F80" s="19"/>
      <c r="G80" s="19"/>
      <c r="H80" s="29"/>
      <c r="I80" s="29"/>
      <c r="J80" s="29"/>
      <c r="K80" s="43"/>
      <c r="M80" s="17"/>
    </row>
    <row r="81" spans="1:13" ht="12.75">
      <c r="A81" s="27" t="s">
        <v>112</v>
      </c>
      <c r="B81" s="673" t="s">
        <v>121</v>
      </c>
      <c r="C81" s="29"/>
      <c r="D81" s="29"/>
      <c r="E81" s="29"/>
      <c r="F81" s="19"/>
      <c r="G81" s="19"/>
      <c r="H81" s="29"/>
      <c r="I81" s="29"/>
      <c r="J81" s="29">
        <v>42945</v>
      </c>
      <c r="K81" s="43">
        <v>42945</v>
      </c>
      <c r="M81" s="17"/>
    </row>
    <row r="82" spans="1:13" ht="12.75">
      <c r="A82" s="689"/>
      <c r="B82" s="676" t="s">
        <v>122</v>
      </c>
      <c r="C82" s="327">
        <f>SUM(C64:C81)</f>
        <v>55705</v>
      </c>
      <c r="D82" s="327">
        <f aca="true" t="shared" si="3" ref="D82:K82">SUM(D64:D81)</f>
        <v>55705</v>
      </c>
      <c r="E82" s="327">
        <f t="shared" si="3"/>
        <v>1270</v>
      </c>
      <c r="F82" s="327" t="e">
        <f t="shared" si="3"/>
        <v>#REF!</v>
      </c>
      <c r="G82" s="327">
        <f t="shared" si="3"/>
        <v>1270</v>
      </c>
      <c r="H82" s="327">
        <f t="shared" si="3"/>
        <v>0</v>
      </c>
      <c r="I82" s="327">
        <f t="shared" si="3"/>
        <v>0</v>
      </c>
      <c r="J82" s="327">
        <f t="shared" si="3"/>
        <v>42945</v>
      </c>
      <c r="K82" s="327">
        <f t="shared" si="3"/>
        <v>42945</v>
      </c>
      <c r="M82" s="17"/>
    </row>
    <row r="83" spans="1:13" ht="12.75">
      <c r="A83" s="690" t="s">
        <v>116</v>
      </c>
      <c r="B83" s="693" t="s">
        <v>124</v>
      </c>
      <c r="C83" s="19">
        <v>1000</v>
      </c>
      <c r="D83" s="19">
        <v>1000</v>
      </c>
      <c r="E83" s="19">
        <v>2200</v>
      </c>
      <c r="F83" s="19">
        <f>'[1]Kórház kiadás'!E53</f>
        <v>0</v>
      </c>
      <c r="G83" s="19">
        <v>2200</v>
      </c>
      <c r="H83" s="19"/>
      <c r="I83" s="19"/>
      <c r="J83" s="19"/>
      <c r="K83" s="414"/>
      <c r="M83" s="17"/>
    </row>
    <row r="84" spans="1:13" ht="13.5" thickBot="1">
      <c r="A84" s="691"/>
      <c r="B84" s="694" t="s">
        <v>551</v>
      </c>
      <c r="C84" s="51">
        <f aca="true" t="shared" si="4" ref="C84:K84">C82+C83</f>
        <v>56705</v>
      </c>
      <c r="D84" s="51">
        <f t="shared" si="4"/>
        <v>56705</v>
      </c>
      <c r="E84" s="51">
        <f t="shared" si="4"/>
        <v>3470</v>
      </c>
      <c r="F84" s="51" t="e">
        <f t="shared" si="4"/>
        <v>#REF!</v>
      </c>
      <c r="G84" s="51">
        <f t="shared" si="4"/>
        <v>3470</v>
      </c>
      <c r="H84" s="51">
        <f t="shared" si="4"/>
        <v>0</v>
      </c>
      <c r="I84" s="51"/>
      <c r="J84" s="51">
        <f>SUM(J82:J83)</f>
        <v>42945</v>
      </c>
      <c r="K84" s="360">
        <f t="shared" si="4"/>
        <v>42945</v>
      </c>
      <c r="M84" s="17"/>
    </row>
    <row r="85" spans="1:12" ht="22.5" thickBot="1" thickTop="1">
      <c r="A85" s="692" t="s">
        <v>117</v>
      </c>
      <c r="B85" s="695" t="s">
        <v>530</v>
      </c>
      <c r="C85" s="407"/>
      <c r="D85" s="407"/>
      <c r="E85" s="407"/>
      <c r="F85" s="407"/>
      <c r="G85" s="407"/>
      <c r="H85" s="407"/>
      <c r="I85" s="407"/>
      <c r="J85" s="407"/>
      <c r="K85" s="408"/>
      <c r="L85" s="53"/>
    </row>
    <row r="86" spans="1:12" ht="14.25" thickBot="1" thickTop="1">
      <c r="A86" s="696"/>
      <c r="B86" s="695" t="s">
        <v>443</v>
      </c>
      <c r="C86" s="410">
        <f aca="true" t="shared" si="5" ref="C86:H86">C84+C85</f>
        <v>56705</v>
      </c>
      <c r="D86" s="410">
        <f t="shared" si="5"/>
        <v>56705</v>
      </c>
      <c r="E86" s="410">
        <f t="shared" si="5"/>
        <v>3470</v>
      </c>
      <c r="F86" s="410" t="e">
        <f t="shared" si="5"/>
        <v>#REF!</v>
      </c>
      <c r="G86" s="410">
        <f t="shared" si="5"/>
        <v>3470</v>
      </c>
      <c r="H86" s="410">
        <f t="shared" si="5"/>
        <v>0</v>
      </c>
      <c r="I86" s="410"/>
      <c r="J86" s="410">
        <f>SUM(J84:J85)</f>
        <v>42945</v>
      </c>
      <c r="K86" s="411">
        <f>K84+K85</f>
        <v>42945</v>
      </c>
      <c r="L86" s="53"/>
    </row>
    <row r="87" spans="1:12" ht="13.5" thickTop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53"/>
    </row>
    <row r="88" spans="1:12" ht="13.5" thickBo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</row>
    <row r="89" spans="1:12" ht="34.5" customHeight="1" thickTop="1">
      <c r="A89" s="46"/>
      <c r="B89" s="47"/>
      <c r="C89" s="748" t="s">
        <v>138</v>
      </c>
      <c r="D89" s="726"/>
      <c r="E89" s="748" t="s">
        <v>139</v>
      </c>
      <c r="F89" s="727"/>
      <c r="G89" s="727"/>
      <c r="H89" s="727"/>
      <c r="I89" s="727"/>
      <c r="J89" s="500"/>
      <c r="K89" s="501"/>
      <c r="L89" s="53"/>
    </row>
    <row r="90" spans="1:12" ht="37.5" customHeight="1">
      <c r="A90" s="23" t="s">
        <v>59</v>
      </c>
      <c r="B90" s="491" t="s">
        <v>91</v>
      </c>
      <c r="C90" s="753" t="s">
        <v>144</v>
      </c>
      <c r="D90" s="754"/>
      <c r="E90" s="753" t="s">
        <v>95</v>
      </c>
      <c r="F90" s="755"/>
      <c r="G90" s="754"/>
      <c r="H90" s="753" t="s">
        <v>96</v>
      </c>
      <c r="I90" s="755"/>
      <c r="J90" s="506"/>
      <c r="K90" s="490"/>
      <c r="L90" s="53"/>
    </row>
    <row r="91" spans="1:12" ht="39.75" customHeight="1">
      <c r="A91" s="23"/>
      <c r="B91" s="24"/>
      <c r="C91" s="607" t="s">
        <v>460</v>
      </c>
      <c r="D91" s="474" t="s">
        <v>485</v>
      </c>
      <c r="E91" s="607" t="s">
        <v>460</v>
      </c>
      <c r="F91" s="474" t="s">
        <v>485</v>
      </c>
      <c r="G91" s="474" t="s">
        <v>485</v>
      </c>
      <c r="H91" s="607" t="s">
        <v>460</v>
      </c>
      <c r="I91" s="499" t="s">
        <v>485</v>
      </c>
      <c r="J91" s="506"/>
      <c r="K91" s="490"/>
      <c r="L91" s="53"/>
    </row>
    <row r="92" spans="1:12" ht="22.5">
      <c r="A92" s="27" t="s">
        <v>62</v>
      </c>
      <c r="B92" s="673" t="s">
        <v>129</v>
      </c>
      <c r="C92" s="29">
        <v>733</v>
      </c>
      <c r="D92" s="29">
        <v>733</v>
      </c>
      <c r="E92" s="29"/>
      <c r="F92" s="29"/>
      <c r="G92" s="29"/>
      <c r="H92" s="29"/>
      <c r="I92" s="480"/>
      <c r="J92" s="502"/>
      <c r="K92" s="483"/>
      <c r="L92" s="53"/>
    </row>
    <row r="93" spans="1:12" ht="12.75">
      <c r="A93" s="27" t="s">
        <v>75</v>
      </c>
      <c r="B93" s="673" t="s">
        <v>101</v>
      </c>
      <c r="C93" s="29"/>
      <c r="D93" s="29"/>
      <c r="E93" s="29"/>
      <c r="F93" s="29"/>
      <c r="G93" s="29"/>
      <c r="H93" s="326"/>
      <c r="I93" s="481"/>
      <c r="J93" s="503"/>
      <c r="K93" s="483"/>
      <c r="L93" s="53"/>
    </row>
    <row r="94" spans="1:12" ht="12.75">
      <c r="A94" s="761" t="s">
        <v>102</v>
      </c>
      <c r="B94" s="673" t="s">
        <v>103</v>
      </c>
      <c r="C94" s="29"/>
      <c r="D94" s="29"/>
      <c r="E94" s="29"/>
      <c r="F94" s="29"/>
      <c r="G94" s="29"/>
      <c r="H94" s="326"/>
      <c r="I94" s="481"/>
      <c r="J94" s="503"/>
      <c r="K94" s="483"/>
      <c r="L94" s="53"/>
    </row>
    <row r="95" spans="1:12" ht="12.75">
      <c r="A95" s="730"/>
      <c r="B95" s="673" t="s">
        <v>104</v>
      </c>
      <c r="C95" s="29"/>
      <c r="D95" s="29"/>
      <c r="E95" s="29"/>
      <c r="F95" s="29"/>
      <c r="G95" s="29"/>
      <c r="H95" s="326"/>
      <c r="I95" s="481"/>
      <c r="J95" s="503"/>
      <c r="K95" s="483"/>
      <c r="L95" s="53"/>
    </row>
    <row r="96" spans="1:12" ht="12.75">
      <c r="A96" s="730"/>
      <c r="B96" s="674" t="s">
        <v>105</v>
      </c>
      <c r="C96" s="29"/>
      <c r="D96" s="29"/>
      <c r="E96" s="29"/>
      <c r="F96" s="29"/>
      <c r="G96" s="29"/>
      <c r="H96" s="326"/>
      <c r="I96" s="481"/>
      <c r="J96" s="503"/>
      <c r="K96" s="483"/>
      <c r="L96" s="53"/>
    </row>
    <row r="97" spans="1:12" ht="12.75">
      <c r="A97" s="730"/>
      <c r="B97" s="673" t="s">
        <v>106</v>
      </c>
      <c r="C97" s="29"/>
      <c r="D97" s="29"/>
      <c r="E97" s="29"/>
      <c r="F97" s="29"/>
      <c r="G97" s="29"/>
      <c r="H97" s="326"/>
      <c r="I97" s="481"/>
      <c r="J97" s="503"/>
      <c r="K97" s="483"/>
      <c r="L97" s="53"/>
    </row>
    <row r="98" spans="1:12" ht="12.75">
      <c r="A98" s="730"/>
      <c r="B98" s="673" t="s">
        <v>107</v>
      </c>
      <c r="C98" s="29"/>
      <c r="D98" s="29"/>
      <c r="E98" s="29"/>
      <c r="F98" s="29"/>
      <c r="G98" s="29"/>
      <c r="H98" s="326"/>
      <c r="I98" s="481"/>
      <c r="J98" s="503"/>
      <c r="K98" s="483"/>
      <c r="L98" s="53"/>
    </row>
    <row r="99" spans="1:12" ht="12.75">
      <c r="A99" s="394"/>
      <c r="B99" s="673" t="s">
        <v>542</v>
      </c>
      <c r="C99" s="29"/>
      <c r="D99" s="29"/>
      <c r="E99" s="29"/>
      <c r="F99" s="29"/>
      <c r="G99" s="29"/>
      <c r="H99" s="326"/>
      <c r="I99" s="481"/>
      <c r="J99" s="503"/>
      <c r="K99" s="483"/>
      <c r="L99" s="53"/>
    </row>
    <row r="100" spans="1:12" ht="12.75">
      <c r="A100" s="394"/>
      <c r="B100" s="673" t="s">
        <v>543</v>
      </c>
      <c r="C100" s="29"/>
      <c r="D100" s="29"/>
      <c r="E100" s="29"/>
      <c r="F100" s="29"/>
      <c r="G100" s="29"/>
      <c r="H100" s="326"/>
      <c r="I100" s="481"/>
      <c r="J100" s="503"/>
      <c r="K100" s="483"/>
      <c r="L100" s="53"/>
    </row>
    <row r="101" spans="1:12" ht="12.75">
      <c r="A101" s="730"/>
      <c r="B101" s="673" t="s">
        <v>555</v>
      </c>
      <c r="C101" s="29"/>
      <c r="D101" s="29"/>
      <c r="E101" s="29"/>
      <c r="F101" s="29"/>
      <c r="G101" s="29"/>
      <c r="H101" s="326"/>
      <c r="I101" s="481"/>
      <c r="J101" s="503"/>
      <c r="K101" s="483"/>
      <c r="L101" s="53"/>
    </row>
    <row r="102" spans="1:12" ht="22.5">
      <c r="A102" s="730"/>
      <c r="B102" s="673" t="s">
        <v>540</v>
      </c>
      <c r="C102" s="29"/>
      <c r="D102" s="29"/>
      <c r="E102" s="29"/>
      <c r="F102" s="29"/>
      <c r="G102" s="29"/>
      <c r="H102" s="326"/>
      <c r="I102" s="481"/>
      <c r="J102" s="503"/>
      <c r="K102" s="483"/>
      <c r="L102" s="53"/>
    </row>
    <row r="103" spans="1:12" ht="22.5">
      <c r="A103" s="608"/>
      <c r="B103" s="673" t="s">
        <v>552</v>
      </c>
      <c r="C103" s="29"/>
      <c r="D103" s="29"/>
      <c r="E103" s="29"/>
      <c r="F103" s="29"/>
      <c r="G103" s="29"/>
      <c r="H103" s="326"/>
      <c r="I103" s="481"/>
      <c r="J103" s="503"/>
      <c r="K103" s="483"/>
      <c r="L103" s="53"/>
    </row>
    <row r="104" spans="1:12" ht="12.75">
      <c r="A104" s="27" t="s">
        <v>108</v>
      </c>
      <c r="B104" s="673" t="s">
        <v>111</v>
      </c>
      <c r="C104" s="29"/>
      <c r="D104" s="29"/>
      <c r="E104" s="29"/>
      <c r="F104" s="29"/>
      <c r="G104" s="29"/>
      <c r="H104" s="326"/>
      <c r="I104" s="481"/>
      <c r="J104" s="503"/>
      <c r="K104" s="483"/>
      <c r="L104" s="53"/>
    </row>
    <row r="105" spans="1:12" ht="12.75">
      <c r="A105" s="20" t="s">
        <v>109</v>
      </c>
      <c r="B105" s="673" t="s">
        <v>130</v>
      </c>
      <c r="C105" s="29"/>
      <c r="D105" s="29"/>
      <c r="E105" s="29"/>
      <c r="F105" s="29"/>
      <c r="G105" s="29"/>
      <c r="H105" s="326"/>
      <c r="I105" s="481"/>
      <c r="J105" s="503"/>
      <c r="K105" s="483"/>
      <c r="L105" s="53"/>
    </row>
    <row r="106" spans="1:12" ht="12.75">
      <c r="A106" s="759"/>
      <c r="B106" s="673" t="s">
        <v>114</v>
      </c>
      <c r="C106" s="29"/>
      <c r="D106" s="29"/>
      <c r="E106" s="29"/>
      <c r="F106" s="29"/>
      <c r="G106" s="29"/>
      <c r="H106" s="326"/>
      <c r="I106" s="481"/>
      <c r="J106" s="503"/>
      <c r="K106" s="483"/>
      <c r="L106" s="53"/>
    </row>
    <row r="107" spans="1:12" ht="12.75">
      <c r="A107" s="760"/>
      <c r="B107" s="673" t="s">
        <v>115</v>
      </c>
      <c r="C107" s="29"/>
      <c r="D107" s="29"/>
      <c r="E107" s="29"/>
      <c r="F107" s="29"/>
      <c r="G107" s="29"/>
      <c r="H107" s="326"/>
      <c r="I107" s="481"/>
      <c r="J107" s="503"/>
      <c r="K107" s="483"/>
      <c r="L107" s="53"/>
    </row>
    <row r="108" spans="1:12" ht="12.75">
      <c r="A108" s="27" t="s">
        <v>110</v>
      </c>
      <c r="B108" s="673" t="s">
        <v>118</v>
      </c>
      <c r="C108" s="29"/>
      <c r="D108" s="29"/>
      <c r="E108" s="29"/>
      <c r="F108" s="29"/>
      <c r="G108" s="29"/>
      <c r="H108" s="326"/>
      <c r="I108" s="481"/>
      <c r="J108" s="503"/>
      <c r="K108" s="483"/>
      <c r="L108" s="53"/>
    </row>
    <row r="109" spans="1:12" ht="12.75">
      <c r="A109" s="27" t="s">
        <v>112</v>
      </c>
      <c r="B109" s="673" t="s">
        <v>121</v>
      </c>
      <c r="C109" s="29"/>
      <c r="D109" s="29"/>
      <c r="E109" s="29"/>
      <c r="F109" s="29"/>
      <c r="G109" s="29"/>
      <c r="H109" s="326"/>
      <c r="I109" s="481"/>
      <c r="J109" s="503"/>
      <c r="K109" s="483"/>
      <c r="L109" s="53"/>
    </row>
    <row r="110" spans="1:12" ht="12.75">
      <c r="A110" s="689"/>
      <c r="B110" s="676" t="s">
        <v>122</v>
      </c>
      <c r="C110" s="327">
        <f>SUM(C92:C109)</f>
        <v>733</v>
      </c>
      <c r="D110" s="327">
        <f aca="true" t="shared" si="6" ref="D110:I110">SUM(D92:D109)</f>
        <v>733</v>
      </c>
      <c r="E110" s="327">
        <f t="shared" si="6"/>
        <v>0</v>
      </c>
      <c r="F110" s="327">
        <f t="shared" si="6"/>
        <v>0</v>
      </c>
      <c r="G110" s="327">
        <f t="shared" si="6"/>
        <v>0</v>
      </c>
      <c r="H110" s="327">
        <f t="shared" si="6"/>
        <v>0</v>
      </c>
      <c r="I110" s="327">
        <f t="shared" si="6"/>
        <v>0</v>
      </c>
      <c r="J110" s="504"/>
      <c r="K110" s="484"/>
      <c r="L110" s="53"/>
    </row>
    <row r="111" spans="1:12" ht="12.75">
      <c r="A111" s="690" t="s">
        <v>116</v>
      </c>
      <c r="B111" s="693" t="s">
        <v>124</v>
      </c>
      <c r="C111" s="19"/>
      <c r="D111" s="19"/>
      <c r="E111" s="19"/>
      <c r="F111" s="19"/>
      <c r="G111" s="19"/>
      <c r="H111" s="19"/>
      <c r="I111" s="464"/>
      <c r="J111" s="505"/>
      <c r="K111" s="66"/>
      <c r="L111" s="53"/>
    </row>
    <row r="112" spans="1:12" ht="13.5" thickBot="1">
      <c r="A112" s="691"/>
      <c r="B112" s="694" t="s">
        <v>551</v>
      </c>
      <c r="C112" s="51">
        <f aca="true" t="shared" si="7" ref="C112:I112">C110+C111</f>
        <v>733</v>
      </c>
      <c r="D112" s="51">
        <f t="shared" si="7"/>
        <v>733</v>
      </c>
      <c r="E112" s="51">
        <f t="shared" si="7"/>
        <v>0</v>
      </c>
      <c r="F112" s="51">
        <f t="shared" si="7"/>
        <v>0</v>
      </c>
      <c r="G112" s="51">
        <f t="shared" si="7"/>
        <v>0</v>
      </c>
      <c r="H112" s="51">
        <f t="shared" si="7"/>
        <v>0</v>
      </c>
      <c r="I112" s="51">
        <f t="shared" si="7"/>
        <v>0</v>
      </c>
      <c r="J112" s="412"/>
      <c r="K112" s="38"/>
      <c r="L112" s="53"/>
    </row>
    <row r="113" spans="1:12" ht="22.5" thickBot="1" thickTop="1">
      <c r="A113" s="692" t="s">
        <v>117</v>
      </c>
      <c r="B113" s="695" t="s">
        <v>530</v>
      </c>
      <c r="C113" s="407"/>
      <c r="D113" s="407"/>
      <c r="E113" s="407"/>
      <c r="F113" s="410"/>
      <c r="G113" s="410"/>
      <c r="H113" s="410"/>
      <c r="I113" s="482"/>
      <c r="J113" s="412"/>
      <c r="K113" s="38"/>
      <c r="L113" s="53"/>
    </row>
    <row r="114" spans="1:12" ht="14.25" thickBot="1" thickTop="1">
      <c r="A114" s="696"/>
      <c r="B114" s="695" t="s">
        <v>443</v>
      </c>
      <c r="C114" s="410">
        <f aca="true" t="shared" si="8" ref="C114:I114">C112+C113</f>
        <v>733</v>
      </c>
      <c r="D114" s="410">
        <f t="shared" si="8"/>
        <v>733</v>
      </c>
      <c r="E114" s="410">
        <f t="shared" si="8"/>
        <v>0</v>
      </c>
      <c r="F114" s="410">
        <f t="shared" si="8"/>
        <v>0</v>
      </c>
      <c r="G114" s="410">
        <f t="shared" si="8"/>
        <v>0</v>
      </c>
      <c r="H114" s="410">
        <f t="shared" si="8"/>
        <v>0</v>
      </c>
      <c r="I114" s="410">
        <f t="shared" si="8"/>
        <v>0</v>
      </c>
      <c r="J114" s="412"/>
      <c r="K114" s="38"/>
      <c r="L114" s="53"/>
    </row>
    <row r="115" spans="1:12" ht="13.5" thickTop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</row>
    <row r="116" spans="1:12" ht="13.5" thickBo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4" ht="27" customHeight="1" thickTop="1">
      <c r="A117" s="46"/>
      <c r="B117" s="47"/>
      <c r="C117" s="748" t="s">
        <v>145</v>
      </c>
      <c r="D117" s="749"/>
    </row>
    <row r="118" spans="1:4" ht="20.25" customHeight="1">
      <c r="A118" s="23" t="s">
        <v>59</v>
      </c>
      <c r="B118" s="491" t="s">
        <v>91</v>
      </c>
      <c r="C118" s="479" t="s">
        <v>146</v>
      </c>
      <c r="D118" s="26" t="s">
        <v>146</v>
      </c>
    </row>
    <row r="119" spans="1:4" ht="37.5" customHeight="1">
      <c r="A119" s="23"/>
      <c r="B119" s="24"/>
      <c r="C119" s="607" t="s">
        <v>460</v>
      </c>
      <c r="D119" s="497" t="s">
        <v>485</v>
      </c>
    </row>
    <row r="120" spans="1:4" ht="17.25" customHeight="1">
      <c r="A120" s="27" t="s">
        <v>62</v>
      </c>
      <c r="B120" s="673" t="s">
        <v>129</v>
      </c>
      <c r="C120" s="481">
        <f aca="true" t="shared" si="9" ref="C120:C128">C7+E7+H7+J7+C37+E37+C64+E64+H64+J64+C92+E92+H92</f>
        <v>236837</v>
      </c>
      <c r="D120" s="48">
        <f aca="true" t="shared" si="10" ref="D120:D128">D7+G7+I7+K7+D37+G37+D64+G64+I64+K64+D92+G92+I92</f>
        <v>237444</v>
      </c>
    </row>
    <row r="121" spans="1:4" ht="15.75" customHeight="1">
      <c r="A121" s="27" t="s">
        <v>75</v>
      </c>
      <c r="B121" s="673" t="s">
        <v>444</v>
      </c>
      <c r="C121" s="481">
        <f t="shared" si="9"/>
        <v>629875</v>
      </c>
      <c r="D121" s="48">
        <f t="shared" si="10"/>
        <v>632437</v>
      </c>
    </row>
    <row r="122" spans="1:4" ht="12.75">
      <c r="A122" s="761" t="s">
        <v>102</v>
      </c>
      <c r="B122" s="681" t="s">
        <v>103</v>
      </c>
      <c r="C122" s="481">
        <f t="shared" si="9"/>
        <v>289328</v>
      </c>
      <c r="D122" s="48">
        <f t="shared" si="10"/>
        <v>290675</v>
      </c>
    </row>
    <row r="123" spans="1:4" ht="12.75">
      <c r="A123" s="730"/>
      <c r="B123" s="681" t="s">
        <v>104</v>
      </c>
      <c r="C123" s="481">
        <f t="shared" si="9"/>
        <v>40114</v>
      </c>
      <c r="D123" s="48">
        <f t="shared" si="10"/>
        <v>40398</v>
      </c>
    </row>
    <row r="124" spans="1:4" ht="12.75">
      <c r="A124" s="730"/>
      <c r="B124" s="682" t="s">
        <v>105</v>
      </c>
      <c r="C124" s="481">
        <f t="shared" si="9"/>
        <v>22907</v>
      </c>
      <c r="D124" s="48">
        <f t="shared" si="10"/>
        <v>23008</v>
      </c>
    </row>
    <row r="125" spans="1:4" ht="12.75">
      <c r="A125" s="730"/>
      <c r="B125" s="681" t="s">
        <v>106</v>
      </c>
      <c r="C125" s="481">
        <f t="shared" si="9"/>
        <v>171325</v>
      </c>
      <c r="D125" s="48">
        <f t="shared" si="10"/>
        <v>172552</v>
      </c>
    </row>
    <row r="126" spans="1:4" ht="12.75">
      <c r="A126" s="730"/>
      <c r="B126" s="681" t="s">
        <v>107</v>
      </c>
      <c r="C126" s="481">
        <f t="shared" si="9"/>
        <v>67498</v>
      </c>
      <c r="D126" s="48">
        <f t="shared" si="10"/>
        <v>71450</v>
      </c>
    </row>
    <row r="127" spans="1:4" ht="12.75">
      <c r="A127" s="394"/>
      <c r="B127" s="681" t="s">
        <v>542</v>
      </c>
      <c r="C127" s="481">
        <f t="shared" si="9"/>
        <v>233125</v>
      </c>
      <c r="D127" s="48">
        <f t="shared" si="10"/>
        <v>121622</v>
      </c>
    </row>
    <row r="128" spans="1:4" ht="12.75">
      <c r="A128" s="394"/>
      <c r="B128" s="681" t="s">
        <v>548</v>
      </c>
      <c r="C128" s="481">
        <f t="shared" si="9"/>
        <v>10298</v>
      </c>
      <c r="D128" s="48">
        <f t="shared" si="10"/>
        <v>6094</v>
      </c>
    </row>
    <row r="129" spans="1:4" ht="12.75">
      <c r="A129" s="730"/>
      <c r="B129" s="681" t="s">
        <v>555</v>
      </c>
      <c r="C129" s="481">
        <f aca="true" t="shared" si="11" ref="C129:C137">C16+E16+H16+J16+C46+E46+C73+E73+H73+J73+C101+E101+H101</f>
        <v>0</v>
      </c>
      <c r="D129" s="48">
        <f aca="true" t="shared" si="12" ref="D129:D137">D16+G16+I16+K16+D46+G46+D73+G73+I73+K73+D101+G101+I101</f>
        <v>112530</v>
      </c>
    </row>
    <row r="130" spans="1:4" ht="22.5">
      <c r="A130" s="730"/>
      <c r="B130" s="681" t="s">
        <v>540</v>
      </c>
      <c r="C130" s="481">
        <f t="shared" si="11"/>
        <v>0</v>
      </c>
      <c r="D130" s="48">
        <f t="shared" si="12"/>
        <v>4377</v>
      </c>
    </row>
    <row r="131" spans="1:4" ht="22.5">
      <c r="A131" s="608"/>
      <c r="B131" s="673" t="s">
        <v>541</v>
      </c>
      <c r="C131" s="481">
        <f t="shared" si="11"/>
        <v>8891</v>
      </c>
      <c r="D131" s="48">
        <f t="shared" si="12"/>
        <v>8891</v>
      </c>
    </row>
    <row r="132" spans="1:4" ht="15" customHeight="1">
      <c r="A132" s="27" t="s">
        <v>108</v>
      </c>
      <c r="B132" s="673" t="s">
        <v>111</v>
      </c>
      <c r="C132" s="481">
        <f t="shared" si="11"/>
        <v>136306</v>
      </c>
      <c r="D132" s="48">
        <f t="shared" si="12"/>
        <v>136678</v>
      </c>
    </row>
    <row r="133" spans="1:4" ht="15" customHeight="1">
      <c r="A133" s="397" t="s">
        <v>109</v>
      </c>
      <c r="B133" s="673" t="s">
        <v>130</v>
      </c>
      <c r="C133" s="481">
        <f t="shared" si="11"/>
        <v>71112</v>
      </c>
      <c r="D133" s="48">
        <f t="shared" si="12"/>
        <v>71510</v>
      </c>
    </row>
    <row r="134" spans="1:4" ht="12.75">
      <c r="A134" s="759"/>
      <c r="B134" s="673" t="s">
        <v>114</v>
      </c>
      <c r="C134" s="481">
        <f t="shared" si="11"/>
        <v>34617</v>
      </c>
      <c r="D134" s="48">
        <f t="shared" si="12"/>
        <v>34809</v>
      </c>
    </row>
    <row r="135" spans="1:4" ht="12.75">
      <c r="A135" s="760"/>
      <c r="B135" s="673" t="s">
        <v>115</v>
      </c>
      <c r="C135" s="481">
        <f t="shared" si="11"/>
        <v>16767</v>
      </c>
      <c r="D135" s="48">
        <f t="shared" si="12"/>
        <v>16870</v>
      </c>
    </row>
    <row r="136" spans="1:4" ht="14.25" customHeight="1">
      <c r="A136" s="27" t="s">
        <v>110</v>
      </c>
      <c r="B136" s="673" t="s">
        <v>118</v>
      </c>
      <c r="C136" s="481">
        <f t="shared" si="11"/>
        <v>186928</v>
      </c>
      <c r="D136" s="48">
        <f t="shared" si="12"/>
        <v>187010</v>
      </c>
    </row>
    <row r="137" spans="1:4" ht="12.75">
      <c r="A137" s="27" t="s">
        <v>112</v>
      </c>
      <c r="B137" s="673" t="s">
        <v>121</v>
      </c>
      <c r="C137" s="481">
        <f t="shared" si="11"/>
        <v>176447</v>
      </c>
      <c r="D137" s="48">
        <f t="shared" si="12"/>
        <v>176447</v>
      </c>
    </row>
    <row r="138" spans="1:4" ht="12.75">
      <c r="A138" s="689"/>
      <c r="B138" s="676" t="s">
        <v>122</v>
      </c>
      <c r="C138" s="481">
        <f>SUM(C120:C137)</f>
        <v>2332375</v>
      </c>
      <c r="D138" s="48">
        <f>SUM(D120:D137)</f>
        <v>2344802</v>
      </c>
    </row>
    <row r="139" spans="1:4" ht="12.75">
      <c r="A139" s="690" t="s">
        <v>116</v>
      </c>
      <c r="B139" s="693" t="s">
        <v>124</v>
      </c>
      <c r="C139" s="481">
        <f>C26+E26+H26+J26+C56+E56+C83+E83+H83+J83+C111+E111+H111</f>
        <v>609753</v>
      </c>
      <c r="D139" s="48">
        <f>D26+G26+I26+K26+D56+G56+D83+G83+I83+K83+D111+G111+I111</f>
        <v>609753</v>
      </c>
    </row>
    <row r="140" spans="1:4" ht="17.25" customHeight="1" thickBot="1">
      <c r="A140" s="691"/>
      <c r="B140" s="694" t="s">
        <v>551</v>
      </c>
      <c r="C140" s="494">
        <f>SUM(C138:C139)</f>
        <v>2942128</v>
      </c>
      <c r="D140" s="485">
        <f>SUM(D138:D139)</f>
        <v>2954555</v>
      </c>
    </row>
    <row r="141" spans="1:12" s="67" customFormat="1" ht="2.25" customHeight="1" hidden="1" thickBot="1" thickTop="1">
      <c r="A141" s="45"/>
      <c r="B141" s="698"/>
      <c r="C141" s="359"/>
      <c r="D141" s="507"/>
      <c r="E141" s="359"/>
      <c r="F141" s="359"/>
      <c r="G141" s="359"/>
      <c r="H141" s="359"/>
      <c r="I141" s="359"/>
      <c r="J141" s="359"/>
      <c r="K141" s="359"/>
      <c r="L141" s="359"/>
    </row>
    <row r="142" spans="1:11" ht="22.5" thickBot="1" thickTop="1">
      <c r="A142" s="692" t="s">
        <v>117</v>
      </c>
      <c r="B142" s="697" t="s">
        <v>530</v>
      </c>
      <c r="C142" s="482">
        <f>C28+E28+H28+J28+C58+E58+C85+E85+H85+J85+C113+E113+H113</f>
        <v>446878</v>
      </c>
      <c r="D142" s="411">
        <f>D28+G28+I28+K28+D58+G58+D85+G85+I85+K85+D113+G113+I113</f>
        <v>448214</v>
      </c>
      <c r="E142" s="38"/>
      <c r="F142" s="38"/>
      <c r="G142" s="38"/>
      <c r="H142" s="38"/>
      <c r="I142" s="38"/>
      <c r="J142" s="38"/>
      <c r="K142" s="38"/>
    </row>
    <row r="143" spans="1:11" ht="14.25" thickBot="1" thickTop="1">
      <c r="A143" s="696"/>
      <c r="B143" s="695" t="s">
        <v>443</v>
      </c>
      <c r="C143" s="498">
        <f>C140+C142</f>
        <v>3389006</v>
      </c>
      <c r="D143" s="413">
        <f>SUM(D140:D142)</f>
        <v>3402769</v>
      </c>
      <c r="E143" s="38"/>
      <c r="F143" s="38"/>
      <c r="G143" s="38"/>
      <c r="H143" s="38"/>
      <c r="I143" s="38"/>
      <c r="J143" s="38"/>
      <c r="K143" s="38"/>
    </row>
    <row r="144" ht="12.75" customHeight="1" thickTop="1"/>
    <row r="145" ht="12.75" hidden="1"/>
    <row r="146" ht="12.75" hidden="1"/>
  </sheetData>
  <sheetProtection/>
  <mergeCells count="42">
    <mergeCell ref="C117:D117"/>
    <mergeCell ref="C61:K61"/>
    <mergeCell ref="C90:D90"/>
    <mergeCell ref="C89:D89"/>
    <mergeCell ref="E89:I89"/>
    <mergeCell ref="E90:G90"/>
    <mergeCell ref="H90:I90"/>
    <mergeCell ref="C62:D62"/>
    <mergeCell ref="E62:G62"/>
    <mergeCell ref="H62:I62"/>
    <mergeCell ref="J62:K62"/>
    <mergeCell ref="A101:A102"/>
    <mergeCell ref="A106:A107"/>
    <mergeCell ref="C4:K4"/>
    <mergeCell ref="C5:D5"/>
    <mergeCell ref="E5:G5"/>
    <mergeCell ref="H5:I5"/>
    <mergeCell ref="J5:K5"/>
    <mergeCell ref="C34:G34"/>
    <mergeCell ref="A46:A47"/>
    <mergeCell ref="A51:A52"/>
    <mergeCell ref="A94:A96"/>
    <mergeCell ref="A97:A98"/>
    <mergeCell ref="B1:L1"/>
    <mergeCell ref="A21:A22"/>
    <mergeCell ref="A9:A11"/>
    <mergeCell ref="A16:A17"/>
    <mergeCell ref="A12:A13"/>
    <mergeCell ref="A2:L2"/>
    <mergeCell ref="A3:K3"/>
    <mergeCell ref="A134:A135"/>
    <mergeCell ref="A129:A130"/>
    <mergeCell ref="A122:A124"/>
    <mergeCell ref="A125:A126"/>
    <mergeCell ref="A78:A79"/>
    <mergeCell ref="A69:A70"/>
    <mergeCell ref="A73:A74"/>
    <mergeCell ref="A66:A68"/>
    <mergeCell ref="A39:A41"/>
    <mergeCell ref="A42:A43"/>
    <mergeCell ref="C35:D35"/>
    <mergeCell ref="E35:G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B9" sqref="B9"/>
    </sheetView>
  </sheetViews>
  <sheetFormatPr defaultColWidth="8.00390625" defaultRowHeight="12.75"/>
  <cols>
    <col min="1" max="1" width="8.00390625" style="2" customWidth="1"/>
    <col min="2" max="2" width="78.421875" style="2" customWidth="1"/>
    <col min="3" max="3" width="11.57421875" style="2" customWidth="1"/>
    <col min="4" max="4" width="11.28125" style="2" customWidth="1"/>
    <col min="5" max="5" width="11.421875" style="2" customWidth="1"/>
    <col min="6" max="6" width="13.8515625" style="2" customWidth="1"/>
    <col min="7" max="7" width="11.421875" style="2" customWidth="1"/>
    <col min="8" max="16384" width="8.00390625" style="2" customWidth="1"/>
  </cols>
  <sheetData>
    <row r="1" spans="2:3" ht="12.75">
      <c r="B1" s="734" t="s">
        <v>566</v>
      </c>
      <c r="C1" s="735"/>
    </row>
    <row r="2" spans="2:4" ht="12.75">
      <c r="B2" s="714" t="s">
        <v>436</v>
      </c>
      <c r="C2" s="714"/>
      <c r="D2" s="558" t="s">
        <v>283</v>
      </c>
    </row>
    <row r="3" spans="1:7" s="1" customFormat="1" ht="25.5">
      <c r="A3" s="551" t="s">
        <v>0</v>
      </c>
      <c r="B3" s="552" t="s">
        <v>1</v>
      </c>
      <c r="C3" s="553" t="s">
        <v>415</v>
      </c>
      <c r="D3" s="554" t="s">
        <v>481</v>
      </c>
      <c r="E3" s="2"/>
      <c r="F3" s="2"/>
      <c r="G3" s="2"/>
    </row>
    <row r="4" spans="1:4" s="14" customFormat="1" ht="12.75">
      <c r="A4" s="401" t="s">
        <v>2</v>
      </c>
      <c r="B4" s="393" t="s">
        <v>3</v>
      </c>
      <c r="C4" s="400">
        <f>C6+C5</f>
        <v>1020595</v>
      </c>
      <c r="D4" s="400">
        <f>D6+D5</f>
        <v>1020595</v>
      </c>
    </row>
    <row r="5" spans="1:4" ht="12.75">
      <c r="A5" s="3"/>
      <c r="B5" s="3" t="s">
        <v>5</v>
      </c>
      <c r="C5" s="6">
        <v>61443</v>
      </c>
      <c r="D5" s="6">
        <v>61443</v>
      </c>
    </row>
    <row r="6" spans="1:4" ht="12.75">
      <c r="A6" s="3"/>
      <c r="B6" s="5" t="s">
        <v>6</v>
      </c>
      <c r="C6" s="8">
        <f>C7+C14+C18</f>
        <v>959152</v>
      </c>
      <c r="D6" s="8">
        <f>D7+D14+D18</f>
        <v>959152</v>
      </c>
    </row>
    <row r="7" spans="1:4" ht="12.75">
      <c r="A7" s="3"/>
      <c r="B7" s="5" t="s">
        <v>7</v>
      </c>
      <c r="C7" s="8">
        <f>C8+C9+C10+C11+C12+C13</f>
        <v>506100</v>
      </c>
      <c r="D7" s="8">
        <f>D8+D9+D10+D11+D12+D13</f>
        <v>506100</v>
      </c>
    </row>
    <row r="8" spans="1:4" ht="12.75">
      <c r="A8" s="3"/>
      <c r="B8" s="5" t="s">
        <v>8</v>
      </c>
      <c r="C8" s="7">
        <v>97000</v>
      </c>
      <c r="D8" s="7">
        <v>97000</v>
      </c>
    </row>
    <row r="9" spans="1:4" ht="12.75">
      <c r="A9" s="3"/>
      <c r="B9" s="5" t="s">
        <v>9</v>
      </c>
      <c r="C9" s="7">
        <v>38000</v>
      </c>
      <c r="D9" s="7">
        <v>38000</v>
      </c>
    </row>
    <row r="10" spans="1:4" ht="12.75">
      <c r="A10" s="3"/>
      <c r="B10" s="5" t="s">
        <v>10</v>
      </c>
      <c r="C10" s="7">
        <v>100</v>
      </c>
      <c r="D10" s="7">
        <v>100</v>
      </c>
    </row>
    <row r="11" spans="1:4" ht="12.75">
      <c r="A11" s="3"/>
      <c r="B11" s="5" t="s">
        <v>281</v>
      </c>
      <c r="C11" s="7">
        <v>367500</v>
      </c>
      <c r="D11" s="7">
        <v>367500</v>
      </c>
    </row>
    <row r="12" spans="1:4" ht="12.75">
      <c r="A12" s="3"/>
      <c r="B12" s="5" t="s">
        <v>282</v>
      </c>
      <c r="C12" s="7">
        <v>1500</v>
      </c>
      <c r="D12" s="7">
        <v>1500</v>
      </c>
    </row>
    <row r="13" spans="1:4" ht="12.75">
      <c r="A13" s="3"/>
      <c r="B13" s="5" t="s">
        <v>412</v>
      </c>
      <c r="C13" s="7">
        <v>2000</v>
      </c>
      <c r="D13" s="7">
        <v>2000</v>
      </c>
    </row>
    <row r="14" spans="1:4" ht="12.75">
      <c r="A14" s="3"/>
      <c r="B14" s="5" t="s">
        <v>12</v>
      </c>
      <c r="C14" s="8">
        <f>C15+C16+C17</f>
        <v>443552</v>
      </c>
      <c r="D14" s="8">
        <f>D15+D16+D17</f>
        <v>443552</v>
      </c>
    </row>
    <row r="15" spans="1:4" ht="12.75">
      <c r="A15" s="3"/>
      <c r="B15" s="5" t="s">
        <v>13</v>
      </c>
      <c r="C15" s="7">
        <v>94695</v>
      </c>
      <c r="D15" s="7">
        <v>94695</v>
      </c>
    </row>
    <row r="16" spans="1:4" ht="12.75">
      <c r="A16" s="3"/>
      <c r="B16" s="5" t="s">
        <v>14</v>
      </c>
      <c r="C16" s="7">
        <v>263857</v>
      </c>
      <c r="D16" s="7">
        <v>263857</v>
      </c>
    </row>
    <row r="17" spans="1:4" ht="12.75">
      <c r="A17" s="3"/>
      <c r="B17" s="5" t="s">
        <v>15</v>
      </c>
      <c r="C17" s="7">
        <v>85000</v>
      </c>
      <c r="D17" s="7">
        <v>85000</v>
      </c>
    </row>
    <row r="18" spans="1:4" ht="12.75">
      <c r="A18" s="3"/>
      <c r="B18" s="5" t="s">
        <v>16</v>
      </c>
      <c r="C18" s="8">
        <f>C19+C20+C21</f>
        <v>9500</v>
      </c>
      <c r="D18" s="8">
        <f>D19+D20+D21</f>
        <v>9500</v>
      </c>
    </row>
    <row r="19" spans="1:4" ht="12.75">
      <c r="A19" s="3"/>
      <c r="B19" s="5" t="s">
        <v>17</v>
      </c>
      <c r="C19" s="7">
        <v>3000</v>
      </c>
      <c r="D19" s="7">
        <v>3000</v>
      </c>
    </row>
    <row r="20" spans="1:4" ht="12.75">
      <c r="A20" s="3"/>
      <c r="B20" s="5" t="s">
        <v>18</v>
      </c>
      <c r="C20" s="7">
        <v>5000</v>
      </c>
      <c r="D20" s="7">
        <v>5000</v>
      </c>
    </row>
    <row r="21" spans="1:4" ht="12.75">
      <c r="A21" s="3"/>
      <c r="B21" s="5" t="s">
        <v>19</v>
      </c>
      <c r="C21" s="7">
        <v>1500</v>
      </c>
      <c r="D21" s="7">
        <v>1500</v>
      </c>
    </row>
    <row r="22" spans="1:4" s="14" customFormat="1" ht="12.75">
      <c r="A22" s="401" t="s">
        <v>20</v>
      </c>
      <c r="B22" s="399" t="s">
        <v>21</v>
      </c>
      <c r="C22" s="400">
        <f>C23</f>
        <v>1090113</v>
      </c>
      <c r="D22" s="400">
        <f>D23</f>
        <v>1100121</v>
      </c>
    </row>
    <row r="23" spans="1:4" ht="12.75">
      <c r="A23" s="3"/>
      <c r="B23" s="5" t="s">
        <v>22</v>
      </c>
      <c r="C23" s="8">
        <f>C24+C25+C26+C27+C28+C29+C30</f>
        <v>1090113</v>
      </c>
      <c r="D23" s="8">
        <f>D24+D25+D26+D27+D28+D29+D30</f>
        <v>1100121</v>
      </c>
    </row>
    <row r="24" spans="1:4" ht="12.75">
      <c r="A24" s="3"/>
      <c r="B24" s="5" t="s">
        <v>23</v>
      </c>
      <c r="C24" s="7">
        <v>794616</v>
      </c>
      <c r="D24" s="7">
        <v>794616</v>
      </c>
    </row>
    <row r="25" spans="1:4" ht="12.75">
      <c r="A25" s="3"/>
      <c r="B25" s="5" t="s">
        <v>513</v>
      </c>
      <c r="C25" s="7">
        <v>41050</v>
      </c>
      <c r="D25" s="7">
        <v>51058</v>
      </c>
    </row>
    <row r="26" spans="1:4" ht="12.75">
      <c r="A26" s="3"/>
      <c r="B26" s="5" t="s">
        <v>24</v>
      </c>
      <c r="C26" s="7">
        <v>183536</v>
      </c>
      <c r="D26" s="7">
        <v>183536</v>
      </c>
    </row>
    <row r="27" spans="1:4" ht="12.75">
      <c r="A27" s="3"/>
      <c r="B27" s="5" t="s">
        <v>493</v>
      </c>
      <c r="C27" s="5">
        <v>103</v>
      </c>
      <c r="D27" s="5">
        <v>103</v>
      </c>
    </row>
    <row r="28" spans="1:4" ht="12.75">
      <c r="A28" s="3"/>
      <c r="B28" s="5" t="s">
        <v>492</v>
      </c>
      <c r="C28" s="7">
        <v>6068</v>
      </c>
      <c r="D28" s="7">
        <v>6068</v>
      </c>
    </row>
    <row r="29" spans="1:4" ht="12.75">
      <c r="A29" s="3"/>
      <c r="B29" s="5" t="s">
        <v>522</v>
      </c>
      <c r="C29" s="7">
        <v>12289</v>
      </c>
      <c r="D29" s="7">
        <v>12289</v>
      </c>
    </row>
    <row r="30" spans="1:4" ht="12.75">
      <c r="A30" s="3"/>
      <c r="B30" s="5" t="s">
        <v>523</v>
      </c>
      <c r="C30" s="7">
        <v>52451</v>
      </c>
      <c r="D30" s="7">
        <v>52451</v>
      </c>
    </row>
    <row r="31" spans="1:4" s="14" customFormat="1" ht="12.75">
      <c r="A31" s="401" t="s">
        <v>25</v>
      </c>
      <c r="B31" s="399" t="s">
        <v>26</v>
      </c>
      <c r="C31" s="400">
        <f>C32+C33+C34</f>
        <v>391102</v>
      </c>
      <c r="D31" s="400">
        <f>D32+D33+D34</f>
        <v>391102</v>
      </c>
    </row>
    <row r="32" spans="1:4" ht="12.75">
      <c r="A32" s="3"/>
      <c r="B32" s="5" t="s">
        <v>28</v>
      </c>
      <c r="C32" s="8">
        <v>220000</v>
      </c>
      <c r="D32" s="8">
        <v>220000</v>
      </c>
    </row>
    <row r="33" spans="1:4" ht="12.75">
      <c r="A33" s="3"/>
      <c r="B33" s="5" t="s">
        <v>29</v>
      </c>
      <c r="C33" s="7">
        <v>103102</v>
      </c>
      <c r="D33" s="7">
        <v>103102</v>
      </c>
    </row>
    <row r="34" spans="1:4" ht="12.75">
      <c r="A34" s="3"/>
      <c r="B34" s="5" t="s">
        <v>30</v>
      </c>
      <c r="C34" s="7">
        <v>68000</v>
      </c>
      <c r="D34" s="7">
        <v>68000</v>
      </c>
    </row>
    <row r="35" spans="1:4" s="14" customFormat="1" ht="12.75">
      <c r="A35" s="401" t="s">
        <v>31</v>
      </c>
      <c r="B35" s="399" t="s">
        <v>32</v>
      </c>
      <c r="C35" s="400">
        <f>C36+C39</f>
        <v>2182683</v>
      </c>
      <c r="D35" s="400">
        <f>D36+D39</f>
        <v>2194325</v>
      </c>
    </row>
    <row r="36" spans="1:4" ht="12.75">
      <c r="A36" s="3"/>
      <c r="B36" s="5" t="s">
        <v>234</v>
      </c>
      <c r="C36" s="8">
        <f>C37+C38</f>
        <v>179097</v>
      </c>
      <c r="D36" s="8">
        <f>D37+D38</f>
        <v>189993</v>
      </c>
    </row>
    <row r="37" spans="1:4" ht="12.75">
      <c r="A37" s="3"/>
      <c r="B37" s="5" t="s">
        <v>34</v>
      </c>
      <c r="C37" s="8"/>
      <c r="D37" s="8"/>
    </row>
    <row r="38" spans="1:4" ht="12.75">
      <c r="A38" s="3"/>
      <c r="B38" s="5" t="s">
        <v>35</v>
      </c>
      <c r="C38" s="8">
        <v>179097</v>
      </c>
      <c r="D38" s="8">
        <v>189993</v>
      </c>
    </row>
    <row r="39" spans="1:4" ht="12.75">
      <c r="A39" s="3"/>
      <c r="B39" s="5" t="s">
        <v>235</v>
      </c>
      <c r="C39" s="8">
        <f>C40+C41</f>
        <v>2003586</v>
      </c>
      <c r="D39" s="8">
        <f>D40+D41</f>
        <v>2004332</v>
      </c>
    </row>
    <row r="40" spans="1:4" ht="12.75">
      <c r="A40" s="3"/>
      <c r="B40" s="5" t="s">
        <v>37</v>
      </c>
      <c r="C40" s="8">
        <v>0</v>
      </c>
      <c r="D40" s="8"/>
    </row>
    <row r="41" spans="1:4" ht="12.75">
      <c r="A41" s="3"/>
      <c r="B41" s="5" t="s">
        <v>38</v>
      </c>
      <c r="C41" s="8">
        <v>2003586</v>
      </c>
      <c r="D41" s="8">
        <v>2004332</v>
      </c>
    </row>
    <row r="42" spans="1:4" s="14" customFormat="1" ht="12.75">
      <c r="A42" s="401" t="s">
        <v>39</v>
      </c>
      <c r="B42" s="399" t="s">
        <v>40</v>
      </c>
      <c r="C42" s="400">
        <f>C44+C43</f>
        <v>18536</v>
      </c>
      <c r="D42" s="400">
        <f>D44+D43</f>
        <v>18536</v>
      </c>
    </row>
    <row r="43" spans="1:4" ht="12.75">
      <c r="A43" s="3"/>
      <c r="B43" s="5" t="s">
        <v>236</v>
      </c>
      <c r="C43" s="8">
        <v>7000</v>
      </c>
      <c r="D43" s="8">
        <v>7000</v>
      </c>
    </row>
    <row r="44" spans="1:4" ht="12.75">
      <c r="A44" s="3"/>
      <c r="B44" s="5" t="s">
        <v>237</v>
      </c>
      <c r="C44" s="8">
        <v>11536</v>
      </c>
      <c r="D44" s="8">
        <v>11536</v>
      </c>
    </row>
    <row r="45" spans="1:4" s="14" customFormat="1" ht="12.75">
      <c r="A45" s="401" t="s">
        <v>43</v>
      </c>
      <c r="B45" s="399" t="s">
        <v>99</v>
      </c>
      <c r="C45" s="400">
        <f>C46+C47</f>
        <v>7000</v>
      </c>
      <c r="D45" s="400">
        <f>D46+D47</f>
        <v>7000</v>
      </c>
    </row>
    <row r="46" spans="1:4" ht="12.75">
      <c r="A46" s="3"/>
      <c r="B46" s="5" t="s">
        <v>386</v>
      </c>
      <c r="C46" s="8">
        <v>2000</v>
      </c>
      <c r="D46" s="8">
        <v>2000</v>
      </c>
    </row>
    <row r="47" spans="1:4" ht="12.75">
      <c r="A47" s="3"/>
      <c r="B47" s="5" t="s">
        <v>387</v>
      </c>
      <c r="C47" s="8">
        <v>5000</v>
      </c>
      <c r="D47" s="8">
        <v>5000</v>
      </c>
    </row>
    <row r="48" spans="1:4" s="10" customFormat="1" ht="28.5" customHeight="1">
      <c r="A48" s="729" t="s">
        <v>47</v>
      </c>
      <c r="B48" s="708"/>
      <c r="C48" s="9">
        <f>C4+C22+C31+C35+C42+C45</f>
        <v>4710029</v>
      </c>
      <c r="D48" s="9">
        <f>D4+D22+D31+D35+D42+D45</f>
        <v>4731679</v>
      </c>
    </row>
    <row r="49" spans="1:4" ht="12.75">
      <c r="A49" s="3" t="s">
        <v>48</v>
      </c>
      <c r="B49" s="709" t="s">
        <v>49</v>
      </c>
      <c r="C49" s="710"/>
      <c r="D49" s="466"/>
    </row>
    <row r="50" spans="1:4" ht="12.75">
      <c r="A50" s="3"/>
      <c r="B50" s="3" t="s">
        <v>50</v>
      </c>
      <c r="C50" s="11">
        <v>301549</v>
      </c>
      <c r="D50" s="11">
        <v>301549</v>
      </c>
    </row>
    <row r="51" spans="1:4" ht="12.75">
      <c r="A51" s="3"/>
      <c r="B51" s="4" t="s">
        <v>51</v>
      </c>
      <c r="C51" s="5"/>
      <c r="D51" s="5"/>
    </row>
    <row r="52" spans="1:4" s="14" customFormat="1" ht="28.5" customHeight="1">
      <c r="A52" s="729" t="s">
        <v>52</v>
      </c>
      <c r="B52" s="708"/>
      <c r="C52" s="12">
        <f>C50+C51</f>
        <v>301549</v>
      </c>
      <c r="D52" s="12">
        <f>D50+D51</f>
        <v>301549</v>
      </c>
    </row>
    <row r="53" spans="1:4" ht="12.75">
      <c r="A53" s="3" t="s">
        <v>53</v>
      </c>
      <c r="B53" s="709" t="s">
        <v>54</v>
      </c>
      <c r="C53" s="710"/>
      <c r="D53" s="466"/>
    </row>
    <row r="54" spans="1:4" ht="12.75">
      <c r="A54" s="3"/>
      <c r="B54" s="3" t="s">
        <v>238</v>
      </c>
      <c r="C54" s="6"/>
      <c r="D54" s="6"/>
    </row>
    <row r="55" spans="1:4" ht="12.75">
      <c r="A55" s="3"/>
      <c r="B55" s="3" t="s">
        <v>239</v>
      </c>
      <c r="C55" s="6">
        <v>431672</v>
      </c>
      <c r="D55" s="6">
        <v>431672</v>
      </c>
    </row>
    <row r="56" spans="1:4" s="14" customFormat="1" ht="28.5" customHeight="1">
      <c r="A56" s="729" t="s">
        <v>57</v>
      </c>
      <c r="B56" s="711"/>
      <c r="C56" s="15">
        <f>C54+C55</f>
        <v>431672</v>
      </c>
      <c r="D56" s="15">
        <f>D54+D55</f>
        <v>431672</v>
      </c>
    </row>
    <row r="57" spans="1:4" ht="12.75">
      <c r="A57" s="712" t="s">
        <v>58</v>
      </c>
      <c r="B57" s="713"/>
      <c r="C57" s="16">
        <f>SUM(C48+C52+C56)</f>
        <v>5443250</v>
      </c>
      <c r="D57" s="16">
        <f>SUM(D48+D52+D56)</f>
        <v>5464900</v>
      </c>
    </row>
    <row r="59" spans="1:3" s="1" customFormat="1" ht="48.75" customHeight="1">
      <c r="A59" s="728"/>
      <c r="B59" s="728"/>
      <c r="C59" s="728"/>
    </row>
  </sheetData>
  <sheetProtection/>
  <mergeCells count="9">
    <mergeCell ref="B1:C1"/>
    <mergeCell ref="B2:C2"/>
    <mergeCell ref="A48:B48"/>
    <mergeCell ref="B49:C49"/>
    <mergeCell ref="A59:C59"/>
    <mergeCell ref="A52:B52"/>
    <mergeCell ref="B53:C53"/>
    <mergeCell ref="A56:B56"/>
    <mergeCell ref="A57:B57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103"/>
  <sheetViews>
    <sheetView zoomScalePageLayoutView="0" workbookViewId="0" topLeftCell="A68">
      <selection activeCell="C78" sqref="C78"/>
    </sheetView>
  </sheetViews>
  <sheetFormatPr defaultColWidth="9.140625" defaultRowHeight="12.75"/>
  <cols>
    <col min="1" max="1" width="63.421875" style="0" customWidth="1"/>
    <col min="2" max="2" width="16.28125" style="0" customWidth="1"/>
    <col min="3" max="3" width="14.8515625" style="0" customWidth="1"/>
  </cols>
  <sheetData>
    <row r="1" spans="1:2" ht="12.75">
      <c r="A1" s="734" t="s">
        <v>567</v>
      </c>
      <c r="B1" s="735"/>
    </row>
    <row r="2" spans="1:3" ht="13.5" thickBot="1">
      <c r="A2" s="714" t="s">
        <v>438</v>
      </c>
      <c r="B2" s="714"/>
      <c r="C2" s="556" t="s">
        <v>283</v>
      </c>
    </row>
    <row r="3" spans="1:3" ht="31.5" customHeight="1" thickTop="1">
      <c r="A3" s="717" t="s">
        <v>60</v>
      </c>
      <c r="B3" s="715" t="s">
        <v>416</v>
      </c>
      <c r="C3" s="472" t="s">
        <v>507</v>
      </c>
    </row>
    <row r="4" spans="1:3" ht="0.75" customHeight="1" hidden="1" thickBot="1">
      <c r="A4" s="718"/>
      <c r="B4" s="716"/>
      <c r="C4" s="471"/>
    </row>
    <row r="5" spans="1:3" ht="14.25" customHeight="1">
      <c r="A5" s="618" t="s">
        <v>558</v>
      </c>
      <c r="B5" s="699"/>
      <c r="C5" s="471">
        <v>2200</v>
      </c>
    </row>
    <row r="6" spans="1:3" ht="15" customHeight="1">
      <c r="A6" s="618" t="s">
        <v>357</v>
      </c>
      <c r="B6" s="700">
        <v>598</v>
      </c>
      <c r="C6" s="471">
        <v>1192</v>
      </c>
    </row>
    <row r="7" spans="1:3" ht="12" customHeight="1">
      <c r="A7" s="446" t="s">
        <v>153</v>
      </c>
      <c r="B7" s="467">
        <f>SUM(B9:B22)-B11</f>
        <v>575986</v>
      </c>
      <c r="C7" s="508">
        <f>SUM(C9:C22)-C11</f>
        <v>580588</v>
      </c>
    </row>
    <row r="8" spans="1:3" ht="11.25" customHeight="1">
      <c r="A8" s="447" t="s">
        <v>154</v>
      </c>
      <c r="B8" s="468"/>
      <c r="C8" s="471"/>
    </row>
    <row r="9" spans="1:3" ht="15" customHeight="1">
      <c r="A9" s="448" t="s">
        <v>167</v>
      </c>
      <c r="B9" s="469">
        <v>47614</v>
      </c>
      <c r="C9" s="537">
        <v>47614</v>
      </c>
    </row>
    <row r="10" spans="1:3" ht="15" customHeight="1">
      <c r="A10" s="448" t="s">
        <v>168</v>
      </c>
      <c r="B10" s="469">
        <v>96000</v>
      </c>
      <c r="C10" s="537">
        <v>96000</v>
      </c>
    </row>
    <row r="11" spans="1:3" ht="15" customHeight="1">
      <c r="A11" s="448" t="s">
        <v>169</v>
      </c>
      <c r="B11" s="469">
        <v>70000</v>
      </c>
      <c r="C11" s="537">
        <v>70000</v>
      </c>
    </row>
    <row r="12" spans="1:3" ht="15" customHeight="1">
      <c r="A12" s="448" t="s">
        <v>172</v>
      </c>
      <c r="B12" s="469">
        <v>24000</v>
      </c>
      <c r="C12" s="537">
        <v>24000</v>
      </c>
    </row>
    <row r="13" spans="1:3" ht="15.75" customHeight="1">
      <c r="A13" s="448" t="s">
        <v>176</v>
      </c>
      <c r="B13" s="469">
        <v>20000</v>
      </c>
      <c r="C13" s="537">
        <v>20000</v>
      </c>
    </row>
    <row r="14" spans="1:3" ht="15" customHeight="1">
      <c r="A14" s="448" t="s">
        <v>181</v>
      </c>
      <c r="B14" s="469">
        <v>44820</v>
      </c>
      <c r="C14" s="537">
        <v>44820</v>
      </c>
    </row>
    <row r="15" spans="1:3" ht="15" customHeight="1">
      <c r="A15" s="448" t="s">
        <v>182</v>
      </c>
      <c r="B15" s="469">
        <v>22649</v>
      </c>
      <c r="C15" s="537">
        <v>22649</v>
      </c>
    </row>
    <row r="16" spans="1:3" ht="15" customHeight="1">
      <c r="A16" s="449" t="s">
        <v>183</v>
      </c>
      <c r="B16" s="469">
        <v>175000</v>
      </c>
      <c r="C16" s="537">
        <v>175000</v>
      </c>
    </row>
    <row r="17" spans="1:3" ht="15" customHeight="1">
      <c r="A17" s="449" t="s">
        <v>184</v>
      </c>
      <c r="B17" s="469">
        <v>90</v>
      </c>
      <c r="C17" s="537">
        <v>90</v>
      </c>
    </row>
    <row r="18" spans="1:3" ht="15" customHeight="1">
      <c r="A18" s="449" t="s">
        <v>185</v>
      </c>
      <c r="B18" s="469">
        <v>4050</v>
      </c>
      <c r="C18" s="537">
        <v>4050</v>
      </c>
    </row>
    <row r="19" spans="1:3" ht="12.75" customHeight="1">
      <c r="A19" s="449" t="s">
        <v>186</v>
      </c>
      <c r="B19" s="469">
        <v>65000</v>
      </c>
      <c r="C19" s="537">
        <v>65000</v>
      </c>
    </row>
    <row r="20" spans="1:5" ht="12.75" customHeight="1">
      <c r="A20" s="539" t="s">
        <v>175</v>
      </c>
      <c r="B20" s="469">
        <v>66103</v>
      </c>
      <c r="C20" s="537">
        <v>66103</v>
      </c>
      <c r="E20" s="196"/>
    </row>
    <row r="21" spans="1:3" ht="12.75" customHeight="1">
      <c r="A21" s="449" t="s">
        <v>178</v>
      </c>
      <c r="B21" s="469">
        <v>2670</v>
      </c>
      <c r="C21" s="537">
        <v>2670</v>
      </c>
    </row>
    <row r="22" spans="1:3" ht="12.75" customHeight="1">
      <c r="A22" s="449" t="s">
        <v>489</v>
      </c>
      <c r="B22" s="469">
        <v>7990</v>
      </c>
      <c r="C22" s="537">
        <v>12592</v>
      </c>
    </row>
    <row r="23" spans="1:3" ht="15" customHeight="1">
      <c r="A23" s="450" t="s">
        <v>189</v>
      </c>
      <c r="B23" s="468">
        <f>B26+B34+B35+B36+B37+B38+B39+B42+B43+B44+B33+B40+B41</f>
        <v>122953</v>
      </c>
      <c r="C23" s="509">
        <f>C26+C34+C35+C36+C37+C38+C39+C42+C43+C44+C33+C40+C41</f>
        <v>122813</v>
      </c>
    </row>
    <row r="24" spans="1:3" ht="15" customHeight="1">
      <c r="A24" s="451" t="s">
        <v>190</v>
      </c>
      <c r="B24" s="468"/>
      <c r="C24" s="471"/>
    </row>
    <row r="25" spans="1:3" ht="15" customHeight="1" hidden="1">
      <c r="A25" s="447"/>
      <c r="B25" s="468"/>
      <c r="C25" s="471"/>
    </row>
    <row r="26" spans="1:3" ht="15" customHeight="1">
      <c r="A26" s="452" t="s">
        <v>191</v>
      </c>
      <c r="B26" s="468">
        <f>B27+B28+B29+B30+B31+B32</f>
        <v>2120</v>
      </c>
      <c r="C26" s="509">
        <f>C27+C28+C29+C30+C31+C32</f>
        <v>2120</v>
      </c>
    </row>
    <row r="27" spans="1:3" ht="15" customHeight="1">
      <c r="A27" s="449" t="s">
        <v>192</v>
      </c>
      <c r="B27" s="469">
        <v>200</v>
      </c>
      <c r="C27" s="537">
        <v>200</v>
      </c>
    </row>
    <row r="28" spans="1:3" ht="15" customHeight="1">
      <c r="A28" s="449" t="s">
        <v>193</v>
      </c>
      <c r="B28" s="469">
        <v>100</v>
      </c>
      <c r="C28" s="537">
        <v>100</v>
      </c>
    </row>
    <row r="29" spans="1:6" ht="15" customHeight="1">
      <c r="A29" s="449" t="s">
        <v>194</v>
      </c>
      <c r="B29" s="469">
        <v>1500</v>
      </c>
      <c r="C29" s="537">
        <v>1500</v>
      </c>
      <c r="F29" s="17"/>
    </row>
    <row r="30" spans="1:3" ht="15" customHeight="1">
      <c r="A30" s="449" t="s">
        <v>195</v>
      </c>
      <c r="B30" s="469">
        <v>200</v>
      </c>
      <c r="C30" s="537">
        <v>200</v>
      </c>
    </row>
    <row r="31" spans="1:3" ht="15" customHeight="1">
      <c r="A31" s="449" t="s">
        <v>517</v>
      </c>
      <c r="B31" s="469">
        <v>20</v>
      </c>
      <c r="C31" s="537">
        <v>20</v>
      </c>
    </row>
    <row r="32" spans="1:3" ht="15" customHeight="1">
      <c r="A32" s="449" t="s">
        <v>518</v>
      </c>
      <c r="B32" s="469">
        <v>100</v>
      </c>
      <c r="C32" s="537">
        <v>100</v>
      </c>
    </row>
    <row r="33" spans="1:3" ht="15" customHeight="1">
      <c r="A33" s="449" t="s">
        <v>413</v>
      </c>
      <c r="B33" s="469">
        <v>1000</v>
      </c>
      <c r="C33" s="537">
        <v>1000</v>
      </c>
    </row>
    <row r="34" spans="1:3" ht="15" customHeight="1">
      <c r="A34" s="449" t="s">
        <v>196</v>
      </c>
      <c r="B34" s="469">
        <v>5000</v>
      </c>
      <c r="C34" s="537">
        <v>5000</v>
      </c>
    </row>
    <row r="35" spans="1:3" ht="15" customHeight="1">
      <c r="A35" s="449" t="s">
        <v>197</v>
      </c>
      <c r="B35" s="469">
        <v>1500</v>
      </c>
      <c r="C35" s="537">
        <v>1500</v>
      </c>
    </row>
    <row r="36" spans="1:3" ht="15" customHeight="1">
      <c r="A36" s="449" t="s">
        <v>198</v>
      </c>
      <c r="B36" s="469">
        <v>1500</v>
      </c>
      <c r="C36" s="537">
        <v>1500</v>
      </c>
    </row>
    <row r="37" spans="1:3" ht="15" customHeight="1">
      <c r="A37" s="449" t="s">
        <v>199</v>
      </c>
      <c r="B37" s="469">
        <v>492</v>
      </c>
      <c r="C37" s="537">
        <v>492</v>
      </c>
    </row>
    <row r="38" spans="1:3" ht="15" customHeight="1">
      <c r="A38" s="449" t="s">
        <v>200</v>
      </c>
      <c r="B38" s="469">
        <v>60</v>
      </c>
      <c r="C38" s="537">
        <v>60</v>
      </c>
    </row>
    <row r="39" spans="1:3" ht="15" customHeight="1">
      <c r="A39" s="449" t="s">
        <v>201</v>
      </c>
      <c r="B39" s="469">
        <v>2500</v>
      </c>
      <c r="C39" s="537">
        <v>2500</v>
      </c>
    </row>
    <row r="40" spans="1:3" ht="15" customHeight="1">
      <c r="A40" s="449" t="s">
        <v>520</v>
      </c>
      <c r="B40" s="469">
        <v>360</v>
      </c>
      <c r="C40" s="537">
        <v>360</v>
      </c>
    </row>
    <row r="41" spans="1:3" ht="15" customHeight="1">
      <c r="A41" s="449" t="s">
        <v>521</v>
      </c>
      <c r="B41" s="469">
        <v>150</v>
      </c>
      <c r="C41" s="537">
        <v>150</v>
      </c>
    </row>
    <row r="42" spans="1:3" ht="15" customHeight="1">
      <c r="A42" s="449" t="s">
        <v>519</v>
      </c>
      <c r="B42" s="469">
        <v>83736</v>
      </c>
      <c r="C42" s="537">
        <v>83736</v>
      </c>
    </row>
    <row r="43" spans="1:3" ht="15" customHeight="1">
      <c r="A43" s="449" t="s">
        <v>202</v>
      </c>
      <c r="B43" s="469">
        <v>1940</v>
      </c>
      <c r="C43" s="537">
        <v>1800</v>
      </c>
    </row>
    <row r="44" spans="1:3" ht="15" customHeight="1">
      <c r="A44" s="452" t="s">
        <v>203</v>
      </c>
      <c r="B44" s="463">
        <f>B45+B47+B48+B49+B50+B51+B52+B53+B54+B55+B56+B57</f>
        <v>22595</v>
      </c>
      <c r="C44" s="349">
        <f>C45+C47+C48+C49+C50+C51+C52+C53+C54+C55+C56+C57</f>
        <v>22595</v>
      </c>
    </row>
    <row r="45" spans="1:3" ht="15" customHeight="1">
      <c r="A45" s="447" t="s">
        <v>204</v>
      </c>
      <c r="B45" s="469">
        <v>4500</v>
      </c>
      <c r="C45" s="537">
        <v>4500</v>
      </c>
    </row>
    <row r="46" spans="1:3" ht="15" customHeight="1">
      <c r="A46" s="447" t="s">
        <v>233</v>
      </c>
      <c r="B46" s="469"/>
      <c r="C46" s="537"/>
    </row>
    <row r="47" spans="1:3" ht="15" customHeight="1">
      <c r="A47" s="449" t="s">
        <v>205</v>
      </c>
      <c r="B47" s="469">
        <v>4500</v>
      </c>
      <c r="C47" s="537">
        <v>4500</v>
      </c>
    </row>
    <row r="48" spans="1:3" ht="15" customHeight="1">
      <c r="A48" s="449" t="s">
        <v>206</v>
      </c>
      <c r="B48" s="469">
        <v>10360</v>
      </c>
      <c r="C48" s="537">
        <v>10360</v>
      </c>
    </row>
    <row r="49" spans="1:3" ht="15" customHeight="1">
      <c r="A49" s="449" t="s">
        <v>207</v>
      </c>
      <c r="B49" s="469">
        <v>1100</v>
      </c>
      <c r="C49" s="537">
        <v>1100</v>
      </c>
    </row>
    <row r="50" spans="1:3" ht="15" customHeight="1">
      <c r="A50" s="449" t="s">
        <v>208</v>
      </c>
      <c r="B50" s="469">
        <v>15</v>
      </c>
      <c r="C50" s="537">
        <v>15</v>
      </c>
    </row>
    <row r="51" spans="1:3" ht="15" customHeight="1">
      <c r="A51" s="449" t="s">
        <v>209</v>
      </c>
      <c r="B51" s="469">
        <v>70</v>
      </c>
      <c r="C51" s="537">
        <v>70</v>
      </c>
    </row>
    <row r="52" spans="1:3" ht="15" customHeight="1">
      <c r="A52" s="447" t="s">
        <v>210</v>
      </c>
      <c r="B52" s="469">
        <v>100</v>
      </c>
      <c r="C52" s="537">
        <v>100</v>
      </c>
    </row>
    <row r="53" spans="1:3" ht="15" customHeight="1">
      <c r="A53" s="447" t="s">
        <v>211</v>
      </c>
      <c r="B53" s="469">
        <v>350</v>
      </c>
      <c r="C53" s="537">
        <v>350</v>
      </c>
    </row>
    <row r="54" spans="1:3" ht="15" customHeight="1">
      <c r="A54" s="447" t="s">
        <v>212</v>
      </c>
      <c r="B54" s="469">
        <v>100</v>
      </c>
      <c r="C54" s="537">
        <v>100</v>
      </c>
    </row>
    <row r="55" spans="1:3" ht="15" customHeight="1">
      <c r="A55" s="447" t="s">
        <v>213</v>
      </c>
      <c r="B55" s="469">
        <v>100</v>
      </c>
      <c r="C55" s="537">
        <v>100</v>
      </c>
    </row>
    <row r="56" spans="1:3" ht="15" customHeight="1">
      <c r="A56" s="447" t="s">
        <v>214</v>
      </c>
      <c r="B56" s="469">
        <v>1300</v>
      </c>
      <c r="C56" s="537">
        <v>1300</v>
      </c>
    </row>
    <row r="57" spans="1:3" ht="15" customHeight="1">
      <c r="A57" s="447" t="s">
        <v>215</v>
      </c>
      <c r="B57" s="469">
        <v>100</v>
      </c>
      <c r="C57" s="537">
        <v>100</v>
      </c>
    </row>
    <row r="58" spans="1:3" ht="15" customHeight="1">
      <c r="A58" s="450" t="s">
        <v>216</v>
      </c>
      <c r="B58" s="467">
        <f>SUM(B59:B76)</f>
        <v>131450</v>
      </c>
      <c r="C58" s="508">
        <f>SUM(C59:C76)</f>
        <v>131450</v>
      </c>
    </row>
    <row r="59" spans="1:3" ht="15" customHeight="1">
      <c r="A59" s="449" t="s">
        <v>388</v>
      </c>
      <c r="B59" s="469">
        <v>55000</v>
      </c>
      <c r="C59" s="537">
        <v>55000</v>
      </c>
    </row>
    <row r="60" spans="1:3" ht="15" customHeight="1">
      <c r="A60" s="449" t="s">
        <v>389</v>
      </c>
      <c r="B60" s="469">
        <v>17600</v>
      </c>
      <c r="C60" s="537">
        <v>17600</v>
      </c>
    </row>
    <row r="61" spans="1:3" ht="15" customHeight="1">
      <c r="A61" s="449" t="s">
        <v>217</v>
      </c>
      <c r="B61" s="469">
        <v>5000</v>
      </c>
      <c r="C61" s="537">
        <v>5000</v>
      </c>
    </row>
    <row r="62" spans="1:3" ht="15" customHeight="1">
      <c r="A62" s="449" t="s">
        <v>218</v>
      </c>
      <c r="B62" s="469">
        <v>200</v>
      </c>
      <c r="C62" s="537">
        <v>200</v>
      </c>
    </row>
    <row r="63" spans="1:3" ht="15" customHeight="1">
      <c r="A63" s="449" t="s">
        <v>219</v>
      </c>
      <c r="B63" s="469">
        <v>6000</v>
      </c>
      <c r="C63" s="537">
        <v>6000</v>
      </c>
    </row>
    <row r="64" spans="1:3" ht="15" customHeight="1">
      <c r="A64" s="449" t="s">
        <v>220</v>
      </c>
      <c r="B64" s="469">
        <v>2500</v>
      </c>
      <c r="C64" s="537">
        <v>2500</v>
      </c>
    </row>
    <row r="65" spans="1:3" ht="15" customHeight="1">
      <c r="A65" s="449" t="s">
        <v>221</v>
      </c>
      <c r="B65" s="469">
        <v>600</v>
      </c>
      <c r="C65" s="537">
        <v>600</v>
      </c>
    </row>
    <row r="66" spans="1:3" ht="15" customHeight="1">
      <c r="A66" s="449" t="s">
        <v>222</v>
      </c>
      <c r="B66" s="469">
        <v>1850</v>
      </c>
      <c r="C66" s="537">
        <v>1850</v>
      </c>
    </row>
    <row r="67" spans="1:3" ht="15" customHeight="1">
      <c r="A67" s="449" t="s">
        <v>223</v>
      </c>
      <c r="B67" s="469">
        <v>2500</v>
      </c>
      <c r="C67" s="537">
        <v>2500</v>
      </c>
    </row>
    <row r="68" spans="1:3" ht="15" customHeight="1">
      <c r="A68" s="449" t="s">
        <v>224</v>
      </c>
      <c r="B68" s="469">
        <v>1000</v>
      </c>
      <c r="C68" s="537">
        <v>1000</v>
      </c>
    </row>
    <row r="69" spans="1:3" ht="15" customHeight="1">
      <c r="A69" s="449" t="s">
        <v>225</v>
      </c>
      <c r="B69" s="469">
        <v>6500</v>
      </c>
      <c r="C69" s="537">
        <v>6500</v>
      </c>
    </row>
    <row r="70" spans="1:3" ht="15" customHeight="1">
      <c r="A70" s="449" t="s">
        <v>226</v>
      </c>
      <c r="B70" s="469">
        <v>13000</v>
      </c>
      <c r="C70" s="537">
        <v>13000</v>
      </c>
    </row>
    <row r="71" spans="1:3" ht="15" customHeight="1">
      <c r="A71" s="449" t="s">
        <v>227</v>
      </c>
      <c r="B71" s="469">
        <v>1500</v>
      </c>
      <c r="C71" s="537">
        <v>1500</v>
      </c>
    </row>
    <row r="72" spans="1:3" ht="15" customHeight="1">
      <c r="A72" s="449" t="s">
        <v>228</v>
      </c>
      <c r="B72" s="469">
        <v>10000</v>
      </c>
      <c r="C72" s="537">
        <v>10000</v>
      </c>
    </row>
    <row r="73" spans="1:3" ht="15" customHeight="1">
      <c r="A73" s="449" t="s">
        <v>229</v>
      </c>
      <c r="B73" s="469">
        <v>6000</v>
      </c>
      <c r="C73" s="537">
        <v>6000</v>
      </c>
    </row>
    <row r="74" spans="1:3" ht="15" customHeight="1">
      <c r="A74" s="449" t="s">
        <v>230</v>
      </c>
      <c r="B74" s="469">
        <v>300</v>
      </c>
      <c r="C74" s="537">
        <v>300</v>
      </c>
    </row>
    <row r="75" spans="1:3" ht="15" customHeight="1">
      <c r="A75" s="449" t="s">
        <v>231</v>
      </c>
      <c r="B75" s="469">
        <v>400</v>
      </c>
      <c r="C75" s="537">
        <v>400</v>
      </c>
    </row>
    <row r="76" spans="1:3" ht="15" customHeight="1">
      <c r="A76" s="449" t="s">
        <v>232</v>
      </c>
      <c r="B76" s="469">
        <v>1500</v>
      </c>
      <c r="C76" s="537">
        <v>1500</v>
      </c>
    </row>
    <row r="77" spans="1:3" ht="15" customHeight="1">
      <c r="A77" s="453" t="s">
        <v>462</v>
      </c>
      <c r="B77" s="463">
        <f>B78+B79</f>
        <v>2192597</v>
      </c>
      <c r="C77" s="349">
        <f>C78+C79</f>
        <v>2211676</v>
      </c>
    </row>
    <row r="78" spans="1:3" ht="15" customHeight="1">
      <c r="A78" s="447" t="s">
        <v>77</v>
      </c>
      <c r="B78" s="464">
        <f>'6. P.H. beruházás'!C19+'6. P.H. beruházás'!C30+'6. P.H. beruházás'!C51</f>
        <v>2065401</v>
      </c>
      <c r="C78" s="414">
        <f>'6. P.H. beruházás'!D19+'6. P.H. beruházás'!D30+'6. P.H. beruházás'!D51</f>
        <v>2133947</v>
      </c>
    </row>
    <row r="79" spans="1:3" ht="15" customHeight="1">
      <c r="A79" s="447" t="s">
        <v>78</v>
      </c>
      <c r="B79" s="464">
        <f>'7.  felújítás'!C16</f>
        <v>127196</v>
      </c>
      <c r="C79" s="414">
        <f>'7.  felújítás'!D16</f>
        <v>77729</v>
      </c>
    </row>
    <row r="80" spans="1:3" ht="12.75">
      <c r="A80" s="454" t="s">
        <v>286</v>
      </c>
      <c r="B80" s="463">
        <v>500</v>
      </c>
      <c r="C80" s="349">
        <f>'11.sz. melléklet ált. és céltar'!E8</f>
        <v>500</v>
      </c>
    </row>
    <row r="81" spans="1:3" ht="12.75">
      <c r="A81" s="454" t="s">
        <v>365</v>
      </c>
      <c r="B81" s="463">
        <v>268334</v>
      </c>
      <c r="C81" s="349">
        <f>'11.sz. melléklet ált. és céltar'!E9</f>
        <v>249886</v>
      </c>
    </row>
    <row r="82" spans="1:3" ht="12.75">
      <c r="A82" s="544" t="s">
        <v>445</v>
      </c>
      <c r="B82" s="463">
        <v>500</v>
      </c>
      <c r="C82" s="349">
        <v>500</v>
      </c>
    </row>
    <row r="83" spans="1:3" ht="12.75">
      <c r="A83" s="323" t="s">
        <v>143</v>
      </c>
      <c r="B83" s="463">
        <v>32000</v>
      </c>
      <c r="C83" s="349">
        <v>32000</v>
      </c>
    </row>
    <row r="84" spans="1:3" ht="12.75">
      <c r="A84" s="455" t="s">
        <v>434</v>
      </c>
      <c r="B84" s="463">
        <v>4261</v>
      </c>
      <c r="C84" s="349">
        <v>4261</v>
      </c>
    </row>
    <row r="85" spans="1:3" ht="12.75">
      <c r="A85" s="456" t="s">
        <v>463</v>
      </c>
      <c r="B85" s="463">
        <v>54856</v>
      </c>
      <c r="C85" s="349">
        <v>54856</v>
      </c>
    </row>
    <row r="86" spans="1:3" ht="12.75">
      <c r="A86" s="456" t="s">
        <v>466</v>
      </c>
      <c r="B86" s="463">
        <v>160101</v>
      </c>
      <c r="C86" s="349">
        <v>160101</v>
      </c>
    </row>
    <row r="87" spans="1:3" ht="12.75">
      <c r="A87" s="456" t="s">
        <v>464</v>
      </c>
      <c r="B87" s="463">
        <v>1500</v>
      </c>
      <c r="C87" s="349">
        <v>1500</v>
      </c>
    </row>
    <row r="88" spans="1:3" ht="13.5" thickBot="1">
      <c r="A88" s="457" t="s">
        <v>465</v>
      </c>
      <c r="B88" s="470">
        <v>1500</v>
      </c>
      <c r="C88" s="538">
        <v>1500</v>
      </c>
    </row>
    <row r="89" spans="1:3" ht="14.25" thickBot="1" thickTop="1">
      <c r="A89" s="459" t="s">
        <v>145</v>
      </c>
      <c r="B89" s="701">
        <f>B5+B6+B7+B23+B58+B77+B80+B81+B82+B83+B84+B85+B86+B87+B88</f>
        <v>3547136</v>
      </c>
      <c r="C89" s="560">
        <f>C7+C23+C58+C77+C80+C81+C82+C84+C85+C86+C87+C88+C83+C6+C5</f>
        <v>3555023</v>
      </c>
    </row>
    <row r="90" spans="1:5" ht="13.5" thickTop="1">
      <c r="A90" s="67"/>
      <c r="B90" s="67"/>
      <c r="E90" s="17"/>
    </row>
    <row r="91" spans="1:2" ht="12.75">
      <c r="A91" s="67"/>
      <c r="B91" s="192"/>
    </row>
    <row r="92" spans="1:2" ht="12.75">
      <c r="A92" s="67"/>
      <c r="B92" s="67"/>
    </row>
    <row r="93" spans="1:2" ht="12.75">
      <c r="A93" s="67"/>
      <c r="B93" s="68"/>
    </row>
    <row r="94" spans="1:2" ht="12.75">
      <c r="A94" s="67"/>
      <c r="B94" s="67"/>
    </row>
    <row r="95" spans="1:2" ht="12.75">
      <c r="A95" s="67"/>
      <c r="B95" s="67"/>
    </row>
    <row r="96" spans="1:2" ht="12.75">
      <c r="A96" s="67"/>
      <c r="B96" s="67"/>
    </row>
    <row r="97" spans="1:2" ht="12.75">
      <c r="A97" s="67"/>
      <c r="B97" s="67"/>
    </row>
    <row r="98" spans="1:2" ht="12.75">
      <c r="A98" s="67"/>
      <c r="B98" s="67"/>
    </row>
    <row r="99" spans="1:2" ht="12.75">
      <c r="A99" s="458"/>
      <c r="B99" s="67"/>
    </row>
    <row r="100" spans="1:2" ht="12.75">
      <c r="A100" s="67"/>
      <c r="B100" s="67"/>
    </row>
    <row r="101" spans="1:2" ht="12.75">
      <c r="A101" s="67"/>
      <c r="B101" s="67"/>
    </row>
    <row r="102" spans="1:2" ht="12.75">
      <c r="A102" s="67"/>
      <c r="B102" s="67"/>
    </row>
    <row r="103" spans="1:2" ht="12.75">
      <c r="A103" s="67"/>
      <c r="B103" s="67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3"/>
  <sheetViews>
    <sheetView tabSelected="1" zoomScale="120" zoomScaleNormal="120" zoomScalePageLayoutView="0" workbookViewId="0" topLeftCell="A43">
      <selection activeCell="H20" sqref="H20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7109375" style="0" customWidth="1"/>
    <col min="4" max="4" width="10.421875" style="0" customWidth="1"/>
    <col min="5" max="5" width="8.57421875" style="0" customWidth="1"/>
    <col min="6" max="6" width="9.57421875" style="0" customWidth="1"/>
    <col min="7" max="7" width="12.140625" style="175" customWidth="1"/>
    <col min="8" max="8" width="18.00390625" style="106" customWidth="1"/>
  </cols>
  <sheetData>
    <row r="1" spans="1:7" ht="16.5">
      <c r="A1" s="564" t="s">
        <v>568</v>
      </c>
      <c r="B1" s="564"/>
      <c r="C1" s="564"/>
      <c r="D1" s="564"/>
      <c r="E1" s="564"/>
      <c r="F1" s="564"/>
      <c r="G1" s="564"/>
    </row>
    <row r="2" spans="1:7" ht="16.5">
      <c r="A2" s="564" t="s">
        <v>440</v>
      </c>
      <c r="B2" s="564"/>
      <c r="C2" s="564"/>
      <c r="D2" s="564"/>
      <c r="E2" s="564"/>
      <c r="F2" s="564"/>
      <c r="G2" s="564"/>
    </row>
    <row r="3" spans="1:7" ht="17.25" thickBot="1">
      <c r="A3" s="762" t="s">
        <v>283</v>
      </c>
      <c r="B3" s="762"/>
      <c r="C3" s="762"/>
      <c r="D3" s="762"/>
      <c r="E3" s="762"/>
      <c r="F3" s="762"/>
      <c r="G3" s="762"/>
    </row>
    <row r="4" spans="1:7" ht="45" customHeight="1" thickBot="1">
      <c r="A4" s="107" t="s">
        <v>256</v>
      </c>
      <c r="B4" s="108" t="s">
        <v>257</v>
      </c>
      <c r="C4" s="108" t="s">
        <v>416</v>
      </c>
      <c r="D4" s="108" t="s">
        <v>483</v>
      </c>
      <c r="E4" s="108" t="s">
        <v>258</v>
      </c>
      <c r="F4" s="108" t="s">
        <v>259</v>
      </c>
      <c r="G4" s="109" t="s">
        <v>390</v>
      </c>
    </row>
    <row r="5" spans="1:7" ht="15" customHeight="1" thickBot="1">
      <c r="A5" s="32"/>
      <c r="B5" s="110"/>
      <c r="C5" s="110"/>
      <c r="D5" s="110"/>
      <c r="E5" s="110"/>
      <c r="F5" s="110"/>
      <c r="G5" s="111"/>
    </row>
    <row r="6" spans="1:7" ht="20.25" customHeight="1" thickBot="1">
      <c r="A6" s="112" t="s">
        <v>2</v>
      </c>
      <c r="B6" s="719" t="s">
        <v>260</v>
      </c>
      <c r="C6" s="719"/>
      <c r="D6" s="719"/>
      <c r="E6" s="719"/>
      <c r="F6" s="719"/>
      <c r="G6" s="706"/>
    </row>
    <row r="7" spans="1:10" ht="37.5" customHeight="1">
      <c r="A7" s="113" t="s">
        <v>62</v>
      </c>
      <c r="B7" s="114" t="s">
        <v>261</v>
      </c>
      <c r="C7" s="115">
        <v>480</v>
      </c>
      <c r="D7" s="115">
        <v>480</v>
      </c>
      <c r="E7" s="115">
        <v>480</v>
      </c>
      <c r="F7" s="115"/>
      <c r="G7" s="116" t="s">
        <v>391</v>
      </c>
      <c r="H7" s="704"/>
      <c r="I7" s="705"/>
      <c r="J7" s="705"/>
    </row>
    <row r="8" spans="1:10" ht="37.5" customHeight="1">
      <c r="A8" s="113" t="s">
        <v>75</v>
      </c>
      <c r="B8" s="114" t="s">
        <v>262</v>
      </c>
      <c r="C8" s="115">
        <v>80</v>
      </c>
      <c r="D8" s="115">
        <v>80</v>
      </c>
      <c r="E8" s="115">
        <v>80</v>
      </c>
      <c r="F8" s="115"/>
      <c r="G8" s="116" t="s">
        <v>391</v>
      </c>
      <c r="H8" s="118"/>
      <c r="I8" s="117"/>
      <c r="J8" s="117"/>
    </row>
    <row r="9" spans="1:10" ht="24.75" customHeight="1">
      <c r="A9" s="113" t="s">
        <v>102</v>
      </c>
      <c r="B9" s="114" t="s">
        <v>263</v>
      </c>
      <c r="C9" s="115">
        <v>2600</v>
      </c>
      <c r="D9" s="115">
        <v>2600</v>
      </c>
      <c r="E9" s="115">
        <v>2600</v>
      </c>
      <c r="F9" s="115"/>
      <c r="G9" s="116" t="s">
        <v>391</v>
      </c>
      <c r="H9" s="118"/>
      <c r="I9" s="117"/>
      <c r="J9" s="117"/>
    </row>
    <row r="10" spans="1:10" ht="24.75" customHeight="1">
      <c r="A10" s="113" t="s">
        <v>108</v>
      </c>
      <c r="B10" s="114" t="s">
        <v>264</v>
      </c>
      <c r="C10" s="115">
        <v>5250</v>
      </c>
      <c r="D10" s="115">
        <v>5250</v>
      </c>
      <c r="E10" s="115">
        <v>5250</v>
      </c>
      <c r="F10" s="115"/>
      <c r="G10" s="116" t="s">
        <v>391</v>
      </c>
      <c r="H10" s="118"/>
      <c r="I10" s="117"/>
      <c r="J10" s="117"/>
    </row>
    <row r="11" spans="1:10" ht="25.5">
      <c r="A11" s="113" t="s">
        <v>109</v>
      </c>
      <c r="B11" s="114" t="s">
        <v>265</v>
      </c>
      <c r="C11" s="115">
        <v>3700</v>
      </c>
      <c r="D11" s="115">
        <v>3700</v>
      </c>
      <c r="E11" s="115">
        <v>3700</v>
      </c>
      <c r="F11" s="115"/>
      <c r="G11" s="116" t="s">
        <v>391</v>
      </c>
      <c r="H11" s="118"/>
      <c r="I11" s="117"/>
      <c r="J11" s="117"/>
    </row>
    <row r="12" spans="1:10" ht="37.5" customHeight="1">
      <c r="A12" s="113" t="s">
        <v>110</v>
      </c>
      <c r="B12" s="114" t="s">
        <v>266</v>
      </c>
      <c r="C12" s="115">
        <v>3200</v>
      </c>
      <c r="D12" s="115">
        <v>3200</v>
      </c>
      <c r="E12" s="115">
        <v>3200</v>
      </c>
      <c r="F12" s="115"/>
      <c r="G12" s="116" t="s">
        <v>391</v>
      </c>
      <c r="H12" s="118"/>
      <c r="I12" s="117"/>
      <c r="J12" s="117"/>
    </row>
    <row r="13" spans="1:10" ht="64.5" customHeight="1">
      <c r="A13" s="113" t="s">
        <v>112</v>
      </c>
      <c r="B13" s="114" t="s">
        <v>267</v>
      </c>
      <c r="C13" s="115">
        <v>2200</v>
      </c>
      <c r="D13" s="115">
        <v>2200</v>
      </c>
      <c r="E13" s="115">
        <v>2200</v>
      </c>
      <c r="F13" s="115"/>
      <c r="G13" s="116" t="s">
        <v>391</v>
      </c>
      <c r="H13" s="118"/>
      <c r="I13" s="117"/>
      <c r="J13" s="117"/>
    </row>
    <row r="14" spans="1:10" ht="24.75" customHeight="1">
      <c r="A14" s="113" t="s">
        <v>116</v>
      </c>
      <c r="B14" s="114" t="s">
        <v>268</v>
      </c>
      <c r="C14" s="115">
        <v>350</v>
      </c>
      <c r="D14" s="115">
        <v>350</v>
      </c>
      <c r="E14" s="115">
        <v>350</v>
      </c>
      <c r="F14" s="115"/>
      <c r="G14" s="116" t="s">
        <v>391</v>
      </c>
      <c r="H14" s="118"/>
      <c r="I14" s="117"/>
      <c r="J14" s="117"/>
    </row>
    <row r="15" spans="1:7" ht="51">
      <c r="A15" s="113" t="s">
        <v>117</v>
      </c>
      <c r="B15" s="119" t="s">
        <v>392</v>
      </c>
      <c r="C15" s="120">
        <v>1044863</v>
      </c>
      <c r="D15" s="120">
        <v>1044863</v>
      </c>
      <c r="E15" s="120">
        <v>125911</v>
      </c>
      <c r="F15" s="120">
        <v>918952</v>
      </c>
      <c r="G15" s="121" t="s">
        <v>467</v>
      </c>
    </row>
    <row r="16" spans="1:7" ht="25.5">
      <c r="A16" s="666">
        <v>10</v>
      </c>
      <c r="B16" s="119" t="s">
        <v>490</v>
      </c>
      <c r="C16" s="120">
        <v>6075</v>
      </c>
      <c r="D16" s="120">
        <v>6075</v>
      </c>
      <c r="E16" s="120">
        <v>6075</v>
      </c>
      <c r="F16" s="120"/>
      <c r="G16" s="121" t="s">
        <v>391</v>
      </c>
    </row>
    <row r="17" spans="1:7" ht="25.5">
      <c r="A17" s="113">
        <v>11</v>
      </c>
      <c r="B17" s="370" t="s">
        <v>531</v>
      </c>
      <c r="C17" s="378"/>
      <c r="D17" s="378">
        <v>5310</v>
      </c>
      <c r="E17" s="378">
        <v>5310</v>
      </c>
      <c r="F17" s="378"/>
      <c r="G17" s="733" t="s">
        <v>391</v>
      </c>
    </row>
    <row r="18" spans="1:7" ht="26.25" thickBot="1">
      <c r="A18" s="365">
        <v>12</v>
      </c>
      <c r="B18" s="657" t="s">
        <v>532</v>
      </c>
      <c r="C18" s="658"/>
      <c r="D18" s="658">
        <v>42316</v>
      </c>
      <c r="E18" s="658">
        <v>42316</v>
      </c>
      <c r="F18" s="658"/>
      <c r="G18" s="659" t="s">
        <v>391</v>
      </c>
    </row>
    <row r="19" spans="1:7" ht="19.5" customHeight="1" thickBot="1">
      <c r="A19" s="122"/>
      <c r="B19" s="123" t="s">
        <v>122</v>
      </c>
      <c r="C19" s="124">
        <f>SUM(C7:C16)</f>
        <v>1068798</v>
      </c>
      <c r="D19" s="124">
        <f>SUM(D7:D18)</f>
        <v>1116424</v>
      </c>
      <c r="E19" s="124">
        <f>SUM(E7:E18)</f>
        <v>197472</v>
      </c>
      <c r="F19" s="124">
        <f>SUM(F7:F15)</f>
        <v>918952</v>
      </c>
      <c r="G19" s="125"/>
    </row>
    <row r="20" spans="1:7" ht="15" customHeight="1">
      <c r="A20" s="126"/>
      <c r="B20" s="68"/>
      <c r="C20" s="68"/>
      <c r="D20" s="68"/>
      <c r="E20" s="68"/>
      <c r="F20" s="68"/>
      <c r="G20" s="127"/>
    </row>
    <row r="21" spans="1:7" ht="15" customHeight="1" thickBot="1">
      <c r="A21" s="128"/>
      <c r="B21" s="129"/>
      <c r="C21" s="130"/>
      <c r="D21" s="130"/>
      <c r="E21" s="130"/>
      <c r="F21" s="130"/>
      <c r="G21" s="559" t="s">
        <v>283</v>
      </c>
    </row>
    <row r="22" spans="1:8" s="134" customFormat="1" ht="45" customHeight="1" thickBot="1">
      <c r="A22" s="132" t="s">
        <v>256</v>
      </c>
      <c r="B22" s="133" t="s">
        <v>257</v>
      </c>
      <c r="C22" s="108" t="s">
        <v>416</v>
      </c>
      <c r="D22" s="108" t="s">
        <v>483</v>
      </c>
      <c r="E22" s="108" t="s">
        <v>269</v>
      </c>
      <c r="F22" s="108" t="s">
        <v>259</v>
      </c>
      <c r="G22" s="109" t="s">
        <v>390</v>
      </c>
      <c r="H22" s="106"/>
    </row>
    <row r="23" spans="1:7" ht="15" customHeight="1" thickBot="1">
      <c r="A23" s="135"/>
      <c r="B23" s="136"/>
      <c r="C23" s="136"/>
      <c r="D23" s="136"/>
      <c r="E23" s="136"/>
      <c r="F23" s="136"/>
      <c r="G23" s="111"/>
    </row>
    <row r="24" spans="1:7" ht="21.75" customHeight="1" thickBot="1">
      <c r="A24" s="137" t="s">
        <v>20</v>
      </c>
      <c r="B24" s="707" t="s">
        <v>270</v>
      </c>
      <c r="C24" s="707"/>
      <c r="D24" s="707"/>
      <c r="E24" s="707"/>
      <c r="F24" s="707"/>
      <c r="G24" s="563"/>
    </row>
    <row r="25" spans="1:7" ht="36" customHeight="1">
      <c r="A25" s="138" t="s">
        <v>62</v>
      </c>
      <c r="B25" s="368" t="s">
        <v>393</v>
      </c>
      <c r="C25" s="29">
        <v>850</v>
      </c>
      <c r="D25" s="29">
        <v>18350</v>
      </c>
      <c r="E25" s="369">
        <v>9600</v>
      </c>
      <c r="F25" s="369">
        <v>8750</v>
      </c>
      <c r="G25" s="669" t="s">
        <v>537</v>
      </c>
    </row>
    <row r="26" spans="1:7" ht="16.5">
      <c r="A26" s="666" t="s">
        <v>75</v>
      </c>
      <c r="B26" s="366" t="s">
        <v>417</v>
      </c>
      <c r="C26" s="161">
        <v>1800</v>
      </c>
      <c r="D26" s="161">
        <v>1800</v>
      </c>
      <c r="E26" s="161">
        <v>1800</v>
      </c>
      <c r="F26" s="161"/>
      <c r="G26" s="367" t="s">
        <v>391</v>
      </c>
    </row>
    <row r="27" spans="1:7" ht="76.5" customHeight="1">
      <c r="A27" s="666" t="s">
        <v>102</v>
      </c>
      <c r="B27" s="370" t="s">
        <v>420</v>
      </c>
      <c r="C27" s="371">
        <v>241159</v>
      </c>
      <c r="D27" s="371">
        <v>241159</v>
      </c>
      <c r="E27" s="371">
        <v>4714</v>
      </c>
      <c r="F27" s="372">
        <v>236445</v>
      </c>
      <c r="G27" s="162" t="s">
        <v>468</v>
      </c>
    </row>
    <row r="28" spans="1:7" ht="16.5">
      <c r="A28" s="666" t="s">
        <v>108</v>
      </c>
      <c r="B28" s="370" t="s">
        <v>478</v>
      </c>
      <c r="C28" s="371">
        <v>2000</v>
      </c>
      <c r="D28" s="371">
        <v>2000</v>
      </c>
      <c r="E28" s="371">
        <v>2000</v>
      </c>
      <c r="F28" s="372"/>
      <c r="G28" s="162" t="s">
        <v>391</v>
      </c>
    </row>
    <row r="29" spans="1:7" ht="15" customHeight="1" thickBot="1">
      <c r="A29" s="365" t="s">
        <v>109</v>
      </c>
      <c r="B29" s="366" t="s">
        <v>533</v>
      </c>
      <c r="C29" s="460"/>
      <c r="D29" s="460">
        <v>1834</v>
      </c>
      <c r="E29" s="460">
        <v>1834</v>
      </c>
      <c r="F29" s="461"/>
      <c r="G29" s="462" t="s">
        <v>391</v>
      </c>
    </row>
    <row r="30" spans="1:7" ht="19.5" customHeight="1" thickBot="1">
      <c r="A30" s="139"/>
      <c r="B30" s="140" t="s">
        <v>122</v>
      </c>
      <c r="C30" s="141">
        <f>SUM(C25:C29)</f>
        <v>245809</v>
      </c>
      <c r="D30" s="141">
        <f>SUM(D25:D29)</f>
        <v>265143</v>
      </c>
      <c r="E30" s="141">
        <f>SUM(E25:E29)</f>
        <v>19948</v>
      </c>
      <c r="F30" s="141">
        <f>SUM(F25:F29)</f>
        <v>245195</v>
      </c>
      <c r="G30" s="125"/>
    </row>
    <row r="31" spans="1:7" ht="15" customHeight="1">
      <c r="A31" s="142"/>
      <c r="B31" s="143"/>
      <c r="C31" s="144"/>
      <c r="D31" s="144"/>
      <c r="E31" s="145"/>
      <c r="F31" s="145"/>
      <c r="G31" s="146"/>
    </row>
    <row r="32" spans="1:7" ht="15" customHeight="1" thickBot="1">
      <c r="A32" s="142"/>
      <c r="B32" s="143"/>
      <c r="C32" s="144"/>
      <c r="D32" s="144"/>
      <c r="E32" s="145"/>
      <c r="F32" s="145"/>
      <c r="G32" s="146"/>
    </row>
    <row r="33" spans="1:8" s="134" customFormat="1" ht="45" customHeight="1" thickBot="1">
      <c r="A33" s="132" t="s">
        <v>256</v>
      </c>
      <c r="B33" s="133" t="s">
        <v>257</v>
      </c>
      <c r="C33" s="108" t="s">
        <v>416</v>
      </c>
      <c r="D33" s="108" t="s">
        <v>482</v>
      </c>
      <c r="E33" s="108" t="s">
        <v>269</v>
      </c>
      <c r="F33" s="108" t="s">
        <v>259</v>
      </c>
      <c r="G33" s="109" t="s">
        <v>390</v>
      </c>
      <c r="H33" s="106"/>
    </row>
    <row r="34" spans="1:7" ht="15" customHeight="1" thickBot="1">
      <c r="A34" s="148"/>
      <c r="B34" s="149"/>
      <c r="C34" s="150"/>
      <c r="D34" s="150"/>
      <c r="E34" s="150"/>
      <c r="F34" s="150"/>
      <c r="G34" s="111"/>
    </row>
    <row r="35" spans="1:7" ht="30" customHeight="1" thickBot="1">
      <c r="A35" s="112" t="s">
        <v>25</v>
      </c>
      <c r="B35" s="719" t="s">
        <v>271</v>
      </c>
      <c r="C35" s="702"/>
      <c r="D35" s="702"/>
      <c r="E35" s="702"/>
      <c r="F35" s="702"/>
      <c r="G35" s="703"/>
    </row>
    <row r="36" spans="1:8" s="155" customFormat="1" ht="37.5" customHeight="1">
      <c r="A36" s="138" t="s">
        <v>62</v>
      </c>
      <c r="B36" s="151" t="s">
        <v>418</v>
      </c>
      <c r="C36" s="152">
        <v>4900</v>
      </c>
      <c r="D36" s="152">
        <v>4900</v>
      </c>
      <c r="E36" s="152">
        <f>C36-F36</f>
        <v>0</v>
      </c>
      <c r="F36" s="153">
        <v>4900</v>
      </c>
      <c r="G36" s="116" t="s">
        <v>419</v>
      </c>
      <c r="H36" s="154"/>
    </row>
    <row r="37" spans="1:8" s="155" customFormat="1" ht="25.5">
      <c r="A37" s="138">
        <v>2</v>
      </c>
      <c r="B37" s="370" t="s">
        <v>273</v>
      </c>
      <c r="C37" s="371">
        <v>21290</v>
      </c>
      <c r="D37" s="371">
        <v>21290</v>
      </c>
      <c r="E37" s="371">
        <v>21290</v>
      </c>
      <c r="F37" s="372">
        <v>0</v>
      </c>
      <c r="G37" s="162" t="s">
        <v>391</v>
      </c>
      <c r="H37" s="154"/>
    </row>
    <row r="38" spans="1:8" s="155" customFormat="1" ht="25.5">
      <c r="A38" s="138">
        <v>3</v>
      </c>
      <c r="B38" s="119" t="s">
        <v>421</v>
      </c>
      <c r="C38" s="373">
        <v>8091</v>
      </c>
      <c r="D38" s="373">
        <v>8091</v>
      </c>
      <c r="E38" s="373">
        <f>C38-F38</f>
        <v>2023</v>
      </c>
      <c r="F38" s="374">
        <v>6068</v>
      </c>
      <c r="G38" s="375" t="s">
        <v>469</v>
      </c>
      <c r="H38" s="154"/>
    </row>
    <row r="39" spans="1:8" ht="15" customHeight="1">
      <c r="A39" s="138">
        <v>4</v>
      </c>
      <c r="B39" s="304" t="s">
        <v>394</v>
      </c>
      <c r="C39" s="157">
        <v>3000</v>
      </c>
      <c r="D39" s="157">
        <v>3000</v>
      </c>
      <c r="E39" s="157">
        <v>3000</v>
      </c>
      <c r="F39" s="158">
        <v>0</v>
      </c>
      <c r="G39" s="159" t="s">
        <v>391</v>
      </c>
      <c r="H39" s="160"/>
    </row>
    <row r="40" spans="1:7" ht="24" customHeight="1">
      <c r="A40" s="138">
        <v>5</v>
      </c>
      <c r="B40" s="376" t="s">
        <v>272</v>
      </c>
      <c r="C40" s="377">
        <v>1992</v>
      </c>
      <c r="D40" s="377">
        <v>1992</v>
      </c>
      <c r="E40" s="377">
        <v>1492</v>
      </c>
      <c r="F40" s="29">
        <v>500</v>
      </c>
      <c r="G40" s="156" t="s">
        <v>470</v>
      </c>
    </row>
    <row r="41" spans="1:8" ht="25.5">
      <c r="A41" s="138">
        <v>6</v>
      </c>
      <c r="B41" s="370" t="s">
        <v>422</v>
      </c>
      <c r="C41" s="378">
        <v>678380</v>
      </c>
      <c r="D41" s="378">
        <v>678380</v>
      </c>
      <c r="E41" s="378">
        <v>26510</v>
      </c>
      <c r="F41" s="379">
        <v>651870</v>
      </c>
      <c r="G41" s="162" t="s">
        <v>471</v>
      </c>
      <c r="H41" s="160"/>
    </row>
    <row r="42" spans="1:8" ht="16.5">
      <c r="A42" s="138">
        <v>7</v>
      </c>
      <c r="B42" s="380" t="s">
        <v>279</v>
      </c>
      <c r="C42" s="378">
        <v>2000</v>
      </c>
      <c r="D42" s="378">
        <v>2000</v>
      </c>
      <c r="E42" s="378">
        <v>2000</v>
      </c>
      <c r="F42" s="379">
        <v>0</v>
      </c>
      <c r="G42" s="162" t="s">
        <v>391</v>
      </c>
      <c r="H42" s="160"/>
    </row>
    <row r="43" spans="1:8" ht="24.75" customHeight="1">
      <c r="A43" s="138">
        <v>8</v>
      </c>
      <c r="B43" s="380" t="s">
        <v>395</v>
      </c>
      <c r="C43" s="378">
        <v>10160</v>
      </c>
      <c r="D43" s="378">
        <v>10160</v>
      </c>
      <c r="E43" s="378">
        <v>10160</v>
      </c>
      <c r="F43" s="379">
        <v>0</v>
      </c>
      <c r="G43" s="162" t="s">
        <v>391</v>
      </c>
      <c r="H43" s="160"/>
    </row>
    <row r="44" spans="1:8" ht="24.75" customHeight="1">
      <c r="A44" s="138">
        <v>9</v>
      </c>
      <c r="B44" s="380" t="s">
        <v>479</v>
      </c>
      <c r="C44" s="378">
        <v>2921</v>
      </c>
      <c r="D44" s="378">
        <v>2921</v>
      </c>
      <c r="E44" s="378">
        <v>2921</v>
      </c>
      <c r="F44" s="379"/>
      <c r="G44" s="162" t="s">
        <v>391</v>
      </c>
      <c r="H44" s="160"/>
    </row>
    <row r="45" spans="1:8" ht="24.75" customHeight="1">
      <c r="A45" s="138">
        <v>10</v>
      </c>
      <c r="B45" s="380" t="s">
        <v>423</v>
      </c>
      <c r="C45" s="378">
        <v>5060</v>
      </c>
      <c r="D45" s="378">
        <v>5060</v>
      </c>
      <c r="E45" s="378"/>
      <c r="F45" s="379">
        <v>5060</v>
      </c>
      <c r="G45" s="162" t="s">
        <v>472</v>
      </c>
      <c r="H45" s="160"/>
    </row>
    <row r="46" spans="1:8" ht="24.75" customHeight="1">
      <c r="A46" s="138">
        <v>11</v>
      </c>
      <c r="B46" s="380" t="s">
        <v>424</v>
      </c>
      <c r="C46" s="378">
        <v>12000</v>
      </c>
      <c r="D46" s="378">
        <v>12000</v>
      </c>
      <c r="E46" s="378">
        <v>600</v>
      </c>
      <c r="F46" s="379">
        <v>11400</v>
      </c>
      <c r="G46" s="162" t="s">
        <v>473</v>
      </c>
      <c r="H46" s="160"/>
    </row>
    <row r="47" spans="1:8" ht="24.75" customHeight="1">
      <c r="A47" s="138">
        <v>12</v>
      </c>
      <c r="B47" s="380" t="s">
        <v>425</v>
      </c>
      <c r="C47" s="378">
        <v>1000</v>
      </c>
      <c r="D47" s="378">
        <v>1000</v>
      </c>
      <c r="E47" s="378">
        <v>1000</v>
      </c>
      <c r="F47" s="379"/>
      <c r="G47" s="162" t="s">
        <v>391</v>
      </c>
      <c r="H47" s="160"/>
    </row>
    <row r="48" spans="1:8" ht="24.75" customHeight="1">
      <c r="A48" s="438" t="s">
        <v>274</v>
      </c>
      <c r="B48" s="667" t="s">
        <v>534</v>
      </c>
      <c r="C48" s="115"/>
      <c r="D48" s="115">
        <v>688</v>
      </c>
      <c r="E48" s="115">
        <v>688</v>
      </c>
      <c r="F48" s="668"/>
      <c r="G48" s="162" t="s">
        <v>391</v>
      </c>
      <c r="H48" s="160"/>
    </row>
    <row r="49" spans="1:8" ht="24.75" customHeight="1">
      <c r="A49" s="438" t="s">
        <v>275</v>
      </c>
      <c r="B49" s="380" t="s">
        <v>535</v>
      </c>
      <c r="C49" s="378"/>
      <c r="D49" s="378">
        <v>152</v>
      </c>
      <c r="E49" s="378">
        <v>152</v>
      </c>
      <c r="F49" s="379"/>
      <c r="G49" s="162" t="s">
        <v>391</v>
      </c>
      <c r="H49" s="160"/>
    </row>
    <row r="50" spans="1:8" ht="44.25" customHeight="1" thickBot="1">
      <c r="A50" s="660" t="s">
        <v>319</v>
      </c>
      <c r="B50" s="671" t="s">
        <v>538</v>
      </c>
      <c r="C50" s="658"/>
      <c r="D50" s="658">
        <v>746</v>
      </c>
      <c r="E50" s="658"/>
      <c r="F50" s="672">
        <v>746</v>
      </c>
      <c r="G50" s="670" t="s">
        <v>539</v>
      </c>
      <c r="H50" s="160"/>
    </row>
    <row r="51" spans="1:8" s="168" customFormat="1" ht="19.5" customHeight="1" thickBot="1">
      <c r="A51" s="163"/>
      <c r="B51" s="164" t="s">
        <v>122</v>
      </c>
      <c r="C51" s="165">
        <f>SUM(C36:C47)</f>
        <v>750794</v>
      </c>
      <c r="D51" s="165">
        <f>SUM(D36:D50)</f>
        <v>752380</v>
      </c>
      <c r="E51" s="165">
        <f>SUM(E36:E50)</f>
        <v>71836</v>
      </c>
      <c r="F51" s="165">
        <f>SUM(F36:F50)</f>
        <v>680544</v>
      </c>
      <c r="G51" s="166"/>
      <c r="H51" s="167"/>
    </row>
    <row r="52" spans="1:8" ht="16.5" customHeight="1">
      <c r="A52" s="142"/>
      <c r="B52" s="169"/>
      <c r="C52" s="170"/>
      <c r="D52" s="170"/>
      <c r="E52" s="170"/>
      <c r="F52" s="170"/>
      <c r="G52" s="146"/>
      <c r="H52" s="160"/>
    </row>
    <row r="53" spans="1:8" ht="16.5" customHeight="1">
      <c r="A53" s="142"/>
      <c r="B53" s="169"/>
      <c r="C53" s="170"/>
      <c r="D53" s="170"/>
      <c r="E53" s="170"/>
      <c r="F53" s="170"/>
      <c r="G53" s="146"/>
      <c r="H53" s="160"/>
    </row>
    <row r="54" spans="1:8" ht="12.75" customHeight="1">
      <c r="A54" s="142"/>
      <c r="B54" s="169"/>
      <c r="C54" s="145"/>
      <c r="D54" s="145"/>
      <c r="E54" s="145"/>
      <c r="G54" s="146"/>
      <c r="H54" s="160"/>
    </row>
    <row r="55" spans="3:8" ht="16.5">
      <c r="C55" s="17"/>
      <c r="D55" s="17"/>
      <c r="E55" s="17"/>
      <c r="F55" s="145"/>
      <c r="G55" s="146"/>
      <c r="H55" s="160"/>
    </row>
    <row r="56" spans="2:8" s="171" customFormat="1" ht="17.25" customHeight="1">
      <c r="B56" s="381"/>
      <c r="C56" s="382"/>
      <c r="D56" s="382"/>
      <c r="E56" s="382"/>
      <c r="F56" s="382"/>
      <c r="G56" s="172"/>
      <c r="H56" s="167"/>
    </row>
    <row r="57" spans="3:8" s="381" customFormat="1" ht="16.5">
      <c r="C57" s="382"/>
      <c r="D57" s="382"/>
      <c r="E57" s="382"/>
      <c r="F57" s="383"/>
      <c r="G57" s="384"/>
      <c r="H57" s="385"/>
    </row>
    <row r="58" spans="5:8" s="173" customFormat="1" ht="15.75" customHeight="1">
      <c r="E58" s="386"/>
      <c r="F58" s="174"/>
      <c r="G58" s="172"/>
      <c r="H58" s="106"/>
    </row>
    <row r="59" spans="3:8" s="387" customFormat="1" ht="15.75" customHeight="1">
      <c r="C59" s="388"/>
      <c r="D59" s="388"/>
      <c r="E59" s="388"/>
      <c r="F59" s="388"/>
      <c r="G59" s="389"/>
      <c r="H59" s="390"/>
    </row>
    <row r="60" spans="6:7" ht="15" customHeight="1">
      <c r="F60" s="147"/>
      <c r="G60" s="131"/>
    </row>
    <row r="61" spans="5:8" ht="16.5">
      <c r="E61" s="17"/>
      <c r="H61" s="160"/>
    </row>
    <row r="62" spans="5:8" ht="16.5">
      <c r="E62" s="17"/>
      <c r="H62" s="160"/>
    </row>
    <row r="63" ht="16.5">
      <c r="E63" s="17"/>
    </row>
    <row r="64" ht="15" customHeight="1">
      <c r="E64" s="17"/>
    </row>
    <row r="65" ht="15" customHeight="1"/>
    <row r="66" ht="15" customHeight="1"/>
    <row r="67" ht="15" customHeight="1"/>
    <row r="68" ht="15" customHeight="1"/>
    <row r="69" ht="15" customHeight="1"/>
    <row r="70" ht="30" customHeight="1"/>
    <row r="71" ht="15" customHeight="1">
      <c r="F71" s="17"/>
    </row>
    <row r="72" ht="15" customHeight="1">
      <c r="F72" s="17"/>
    </row>
    <row r="73" ht="15" customHeight="1">
      <c r="F73" s="176"/>
    </row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15" customHeight="1"/>
    <row r="84" ht="40.5" customHeight="1"/>
    <row r="85" ht="15" customHeight="1"/>
    <row r="86" ht="41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21" customHeight="1"/>
    <row r="94" ht="15" customHeight="1"/>
    <row r="95" ht="13.5" customHeight="1"/>
    <row r="96" ht="12.75" customHeight="1"/>
    <row r="97" ht="15.75" customHeight="1"/>
    <row r="98" ht="40.5" customHeight="1"/>
    <row r="99" ht="15" customHeight="1"/>
    <row r="100" ht="41.2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30" customHeight="1"/>
    <row r="117" ht="30" customHeight="1"/>
    <row r="118" ht="30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7">
    <mergeCell ref="A1:G1"/>
    <mergeCell ref="A2:G2"/>
    <mergeCell ref="A3:G3"/>
    <mergeCell ref="B35:G35"/>
    <mergeCell ref="H7:J7"/>
    <mergeCell ref="B6:G6"/>
    <mergeCell ref="B24:G2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53" max="255" man="1"/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5"/>
  <sheetViews>
    <sheetView zoomScale="120" zoomScaleNormal="120" zoomScalePageLayoutView="0" workbookViewId="0" topLeftCell="A13">
      <selection activeCell="A2" sqref="A2:G2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0.421875" style="0" customWidth="1"/>
    <col min="7" max="7" width="11.57421875" style="0" customWidth="1"/>
    <col min="8" max="8" width="9.140625" style="106" customWidth="1"/>
  </cols>
  <sheetData>
    <row r="1" spans="1:7" ht="12" customHeight="1">
      <c r="A1" s="564" t="s">
        <v>569</v>
      </c>
      <c r="B1" s="564"/>
      <c r="C1" s="564"/>
      <c r="D1" s="564"/>
      <c r="E1" s="564"/>
      <c r="F1" s="564"/>
      <c r="G1" s="564"/>
    </row>
    <row r="2" spans="1:7" ht="12" customHeight="1">
      <c r="A2" s="564" t="s">
        <v>440</v>
      </c>
      <c r="B2" s="564"/>
      <c r="C2" s="564"/>
      <c r="D2" s="564"/>
      <c r="E2" s="564"/>
      <c r="F2" s="564"/>
      <c r="G2" s="564"/>
    </row>
    <row r="3" spans="1:7" ht="12" customHeight="1" thickBot="1">
      <c r="A3" s="762" t="s">
        <v>283</v>
      </c>
      <c r="B3" s="762"/>
      <c r="C3" s="762"/>
      <c r="D3" s="762"/>
      <c r="E3" s="762"/>
      <c r="F3" s="762"/>
      <c r="G3" s="762"/>
    </row>
    <row r="4" spans="1:8" s="134" customFormat="1" ht="45" customHeight="1" thickBot="1">
      <c r="A4" s="132" t="s">
        <v>256</v>
      </c>
      <c r="B4" s="133" t="s">
        <v>257</v>
      </c>
      <c r="C4" s="108" t="s">
        <v>416</v>
      </c>
      <c r="D4" s="108" t="s">
        <v>484</v>
      </c>
      <c r="E4" s="108" t="s">
        <v>269</v>
      </c>
      <c r="F4" s="108" t="s">
        <v>259</v>
      </c>
      <c r="G4" s="109" t="s">
        <v>390</v>
      </c>
      <c r="H4" s="106"/>
    </row>
    <row r="5" spans="1:7" ht="15" customHeight="1" thickBot="1">
      <c r="A5" s="177"/>
      <c r="B5" s="178"/>
      <c r="C5" s="178"/>
      <c r="D5" s="178"/>
      <c r="E5" s="178"/>
      <c r="F5" s="178"/>
      <c r="G5" s="111"/>
    </row>
    <row r="6" spans="1:7" ht="30" customHeight="1" thickBot="1">
      <c r="A6" s="112" t="s">
        <v>276</v>
      </c>
      <c r="B6" s="765" t="s">
        <v>277</v>
      </c>
      <c r="C6" s="765"/>
      <c r="D6" s="765"/>
      <c r="E6" s="765"/>
      <c r="F6" s="765"/>
      <c r="G6" s="766"/>
    </row>
    <row r="7" spans="1:7" ht="24.75" customHeight="1">
      <c r="A7" s="179" t="s">
        <v>62</v>
      </c>
      <c r="B7" s="380" t="s">
        <v>278</v>
      </c>
      <c r="C7" s="391">
        <v>13980</v>
      </c>
      <c r="D7" s="391">
        <v>13980</v>
      </c>
      <c r="E7" s="391">
        <f>C7-F7</f>
        <v>6990</v>
      </c>
      <c r="F7" s="391">
        <v>6990</v>
      </c>
      <c r="G7" s="767" t="s">
        <v>474</v>
      </c>
    </row>
    <row r="8" spans="1:7" ht="24.75" customHeight="1">
      <c r="A8" s="179" t="s">
        <v>75</v>
      </c>
      <c r="B8" s="380" t="s">
        <v>396</v>
      </c>
      <c r="C8" s="391">
        <v>17500</v>
      </c>
      <c r="D8" s="391"/>
      <c r="E8" s="391"/>
      <c r="F8" s="391"/>
      <c r="G8" s="768"/>
    </row>
    <row r="9" spans="1:11" ht="15" customHeight="1">
      <c r="A9" s="179" t="s">
        <v>102</v>
      </c>
      <c r="B9" s="361" t="s">
        <v>280</v>
      </c>
      <c r="C9" s="362">
        <v>30000</v>
      </c>
      <c r="D9" s="362">
        <v>30000</v>
      </c>
      <c r="E9" s="362">
        <v>6000</v>
      </c>
      <c r="F9" s="392">
        <v>24000</v>
      </c>
      <c r="G9" s="180" t="s">
        <v>475</v>
      </c>
      <c r="H9" s="763"/>
      <c r="I9" s="764"/>
      <c r="J9" s="764"/>
      <c r="K9" s="764"/>
    </row>
    <row r="10" spans="1:11" ht="24.75" customHeight="1">
      <c r="A10" s="179" t="s">
        <v>108</v>
      </c>
      <c r="B10" s="361" t="s">
        <v>431</v>
      </c>
      <c r="C10" s="362">
        <v>2100</v>
      </c>
      <c r="D10" s="362">
        <v>2100</v>
      </c>
      <c r="E10" s="362">
        <v>2100</v>
      </c>
      <c r="F10" s="392"/>
      <c r="G10" s="180" t="s">
        <v>391</v>
      </c>
      <c r="H10" s="364"/>
      <c r="I10" s="181"/>
      <c r="J10" s="181"/>
      <c r="K10" s="181"/>
    </row>
    <row r="11" spans="1:11" ht="15" customHeight="1">
      <c r="A11" s="179" t="s">
        <v>109</v>
      </c>
      <c r="B11" s="361" t="s">
        <v>426</v>
      </c>
      <c r="C11" s="362">
        <v>20000</v>
      </c>
      <c r="D11" s="362">
        <v>20000</v>
      </c>
      <c r="E11" s="362">
        <v>20000</v>
      </c>
      <c r="F11" s="392">
        <v>0</v>
      </c>
      <c r="G11" s="180" t="s">
        <v>391</v>
      </c>
      <c r="H11" s="364"/>
      <c r="I11" s="181"/>
      <c r="J11" s="181"/>
      <c r="K11" s="181"/>
    </row>
    <row r="12" spans="1:11" ht="15" customHeight="1">
      <c r="A12" s="346" t="s">
        <v>427</v>
      </c>
      <c r="B12" s="532" t="s">
        <v>406</v>
      </c>
      <c r="C12" s="533">
        <v>42316</v>
      </c>
      <c r="D12" s="533"/>
      <c r="E12" s="533"/>
      <c r="F12" s="534"/>
      <c r="G12" s="535" t="s">
        <v>391</v>
      </c>
      <c r="H12" s="364"/>
      <c r="I12" s="181"/>
      <c r="J12" s="181"/>
      <c r="K12" s="181"/>
    </row>
    <row r="13" spans="1:11" ht="28.5" customHeight="1" thickBot="1">
      <c r="A13" s="536" t="s">
        <v>112</v>
      </c>
      <c r="B13" s="434" t="s">
        <v>491</v>
      </c>
      <c r="C13" s="435">
        <v>1300</v>
      </c>
      <c r="D13" s="435">
        <v>1300</v>
      </c>
      <c r="E13" s="435">
        <v>1300</v>
      </c>
      <c r="F13" s="436"/>
      <c r="G13" s="437" t="s">
        <v>391</v>
      </c>
      <c r="H13" s="364"/>
      <c r="I13" s="181"/>
      <c r="J13" s="181"/>
      <c r="K13" s="181"/>
    </row>
    <row r="14" spans="1:11" ht="28.5" customHeight="1" thickBot="1">
      <c r="A14" s="661" t="s">
        <v>116</v>
      </c>
      <c r="B14" s="662" t="s">
        <v>536</v>
      </c>
      <c r="C14" s="663"/>
      <c r="D14" s="663">
        <v>349</v>
      </c>
      <c r="E14" s="663">
        <v>349</v>
      </c>
      <c r="F14" s="664"/>
      <c r="G14" s="665" t="s">
        <v>391</v>
      </c>
      <c r="H14" s="364"/>
      <c r="I14" s="181"/>
      <c r="J14" s="181"/>
      <c r="K14" s="181"/>
    </row>
    <row r="15" spans="1:11" ht="28.5" customHeight="1" thickBot="1">
      <c r="A15" s="661">
        <v>9</v>
      </c>
      <c r="B15" s="662" t="s">
        <v>557</v>
      </c>
      <c r="C15" s="663"/>
      <c r="D15" s="663">
        <v>10000</v>
      </c>
      <c r="E15" s="663">
        <v>10000</v>
      </c>
      <c r="F15" s="664"/>
      <c r="G15" s="665" t="s">
        <v>391</v>
      </c>
      <c r="H15" s="364"/>
      <c r="I15" s="181"/>
      <c r="J15" s="181"/>
      <c r="K15" s="181"/>
    </row>
    <row r="16" spans="1:10" s="185" customFormat="1" ht="19.5" customHeight="1" thickBot="1">
      <c r="A16" s="182"/>
      <c r="B16" s="164" t="s">
        <v>122</v>
      </c>
      <c r="C16" s="165">
        <f>SUM(C7:C13)</f>
        <v>127196</v>
      </c>
      <c r="D16" s="165">
        <f>SUM(D7:D15)</f>
        <v>77729</v>
      </c>
      <c r="E16" s="165">
        <f>SUM(E7:E15)</f>
        <v>46739</v>
      </c>
      <c r="F16" s="165">
        <f>SUM(F7:F12)</f>
        <v>30990</v>
      </c>
      <c r="G16" s="183"/>
      <c r="H16" s="184"/>
      <c r="J16" s="186"/>
    </row>
    <row r="17" spans="1:10" ht="16.5">
      <c r="A17" s="142"/>
      <c r="J17" s="186"/>
    </row>
    <row r="18" spans="1:10" ht="16.5">
      <c r="A18" s="142"/>
      <c r="C18" s="176"/>
      <c r="D18" s="176"/>
      <c r="J18" s="186"/>
    </row>
    <row r="20" spans="1:10" ht="16.5">
      <c r="A20" s="142"/>
      <c r="B20" s="169"/>
      <c r="C20" s="170"/>
      <c r="D20" s="170"/>
      <c r="E20" s="170"/>
      <c r="F20" s="170"/>
      <c r="G20" s="187"/>
      <c r="J20" s="186"/>
    </row>
    <row r="21" spans="1:7" ht="15" customHeight="1">
      <c r="A21" s="142"/>
      <c r="B21" s="188"/>
      <c r="C21" s="189"/>
      <c r="D21" s="189"/>
      <c r="E21" s="189"/>
      <c r="F21" s="189"/>
      <c r="G21" s="187"/>
    </row>
    <row r="22" spans="1:7" ht="15" customHeight="1">
      <c r="A22" s="142"/>
      <c r="C22" s="189"/>
      <c r="D22" s="189"/>
      <c r="E22" s="189"/>
      <c r="F22" s="17"/>
      <c r="G22" s="187"/>
    </row>
    <row r="23" spans="1:7" ht="16.5">
      <c r="A23" s="142"/>
      <c r="B23" s="188"/>
      <c r="C23" s="189"/>
      <c r="D23" s="189"/>
      <c r="E23" s="189"/>
      <c r="F23" s="189"/>
      <c r="G23" s="187"/>
    </row>
    <row r="24" spans="1:7" ht="16.5">
      <c r="A24" s="142"/>
      <c r="B24" s="67"/>
      <c r="C24" s="67"/>
      <c r="D24" s="67"/>
      <c r="E24" s="67"/>
      <c r="F24" s="67"/>
      <c r="G24" s="190"/>
    </row>
    <row r="25" spans="1:7" ht="16.5">
      <c r="A25" s="142"/>
      <c r="B25" s="191"/>
      <c r="E25" s="67"/>
      <c r="F25" s="192"/>
      <c r="G25" s="67"/>
    </row>
    <row r="26" spans="1:7" ht="16.5">
      <c r="A26" s="142"/>
      <c r="B26" s="67"/>
      <c r="C26" s="191"/>
      <c r="D26" s="191"/>
      <c r="E26" s="67"/>
      <c r="F26" s="193"/>
      <c r="G26" s="67"/>
    </row>
    <row r="27" spans="1:7" ht="16.5">
      <c r="A27" s="142"/>
      <c r="B27" s="188"/>
      <c r="C27" s="194"/>
      <c r="D27" s="194"/>
      <c r="E27" s="189"/>
      <c r="F27" s="189"/>
      <c r="G27" s="189"/>
    </row>
    <row r="28" spans="1:7" ht="16.5">
      <c r="A28" s="142"/>
      <c r="B28" s="67"/>
      <c r="C28" s="67"/>
      <c r="D28" s="67"/>
      <c r="E28" s="67"/>
      <c r="F28" s="67"/>
      <c r="G28" s="67"/>
    </row>
    <row r="29" spans="1:7" ht="16.5">
      <c r="A29" s="142"/>
      <c r="B29" s="188"/>
      <c r="C29" s="189"/>
      <c r="D29" s="189"/>
      <c r="E29" s="189"/>
      <c r="F29" s="189"/>
      <c r="G29" s="187"/>
    </row>
    <row r="30" spans="1:7" ht="16.5">
      <c r="A30" s="142"/>
      <c r="B30" s="188"/>
      <c r="C30" s="189"/>
      <c r="D30" s="189"/>
      <c r="E30" s="189"/>
      <c r="F30" s="189"/>
      <c r="G30" s="187"/>
    </row>
    <row r="31" spans="1:7" ht="16.5">
      <c r="A31" s="142"/>
      <c r="B31" s="191"/>
      <c r="C31" s="190"/>
      <c r="D31" s="190"/>
      <c r="E31" s="190"/>
      <c r="F31" s="190"/>
      <c r="G31" s="67"/>
    </row>
    <row r="32" spans="1:7" ht="16.5">
      <c r="A32" s="195"/>
      <c r="B32" s="67"/>
      <c r="C32" s="190"/>
      <c r="D32" s="190"/>
      <c r="E32" s="190"/>
      <c r="F32" s="190"/>
      <c r="G32" s="67"/>
    </row>
    <row r="33" spans="2:5" ht="15" customHeight="1">
      <c r="B33" s="196"/>
      <c r="E33" s="176"/>
    </row>
    <row r="34" ht="12" customHeight="1"/>
    <row r="35" spans="5:7" ht="16.5">
      <c r="E35" s="176"/>
      <c r="G35" s="176"/>
    </row>
  </sheetData>
  <sheetProtection/>
  <mergeCells count="6">
    <mergeCell ref="H9:K9"/>
    <mergeCell ref="A1:G1"/>
    <mergeCell ref="A2:G2"/>
    <mergeCell ref="A3:G3"/>
    <mergeCell ref="B6:G6"/>
    <mergeCell ref="G7:G8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10.00390625" style="0" customWidth="1"/>
    <col min="4" max="4" width="10.421875" style="0" customWidth="1"/>
    <col min="5" max="5" width="10.28125" style="0" customWidth="1"/>
    <col min="6" max="6" width="10.57421875" style="0" customWidth="1"/>
    <col min="7" max="7" width="9.421875" style="0" customWidth="1"/>
    <col min="8" max="8" width="11.140625" style="0" customWidth="1"/>
  </cols>
  <sheetData>
    <row r="1" spans="1:7" ht="12.75">
      <c r="A1" s="734" t="s">
        <v>570</v>
      </c>
      <c r="B1" s="735"/>
      <c r="C1" s="735"/>
      <c r="D1" s="735"/>
      <c r="E1" s="735"/>
      <c r="F1" s="735"/>
      <c r="G1" s="735"/>
    </row>
    <row r="2" spans="1:7" ht="27.75" customHeight="1">
      <c r="A2" s="735" t="s">
        <v>476</v>
      </c>
      <c r="B2" s="735"/>
      <c r="C2" s="735"/>
      <c r="D2" s="735"/>
      <c r="E2" s="735"/>
      <c r="F2" s="735"/>
      <c r="G2" s="735"/>
    </row>
    <row r="3" spans="1:8" ht="13.5" thickBot="1">
      <c r="A3" s="762"/>
      <c r="B3" s="762"/>
      <c r="C3" s="762"/>
      <c r="D3" s="762"/>
      <c r="E3" s="762"/>
      <c r="F3" s="762"/>
      <c r="G3" s="762"/>
      <c r="H3" s="196" t="s">
        <v>508</v>
      </c>
    </row>
    <row r="4" spans="1:8" ht="30" customHeight="1">
      <c r="A4" s="239" t="s">
        <v>147</v>
      </c>
      <c r="B4" s="773" t="s">
        <v>338</v>
      </c>
      <c r="C4" s="239" t="s">
        <v>504</v>
      </c>
      <c r="D4" s="239" t="s">
        <v>339</v>
      </c>
      <c r="E4" s="239" t="s">
        <v>340</v>
      </c>
      <c r="F4" s="239" t="s">
        <v>504</v>
      </c>
      <c r="G4" s="239" t="s">
        <v>339</v>
      </c>
      <c r="H4" s="239" t="s">
        <v>340</v>
      </c>
    </row>
    <row r="5" spans="1:8" ht="41.25" customHeight="1" thickBot="1">
      <c r="A5" s="240" t="s">
        <v>341</v>
      </c>
      <c r="B5" s="774"/>
      <c r="C5" s="240" t="s">
        <v>342</v>
      </c>
      <c r="D5" s="240" t="s">
        <v>505</v>
      </c>
      <c r="E5" s="240" t="s">
        <v>505</v>
      </c>
      <c r="F5" s="240" t="s">
        <v>343</v>
      </c>
      <c r="G5" s="240" t="s">
        <v>505</v>
      </c>
      <c r="H5" s="240" t="s">
        <v>505</v>
      </c>
    </row>
    <row r="6" spans="1:8" ht="33.75" customHeight="1">
      <c r="A6" s="241" t="s">
        <v>62</v>
      </c>
      <c r="B6" s="242" t="s">
        <v>344</v>
      </c>
      <c r="C6" s="242">
        <v>45</v>
      </c>
      <c r="D6" s="242">
        <v>41</v>
      </c>
      <c r="E6" s="242">
        <v>4</v>
      </c>
      <c r="F6" s="242">
        <v>45</v>
      </c>
      <c r="G6" s="242">
        <v>41</v>
      </c>
      <c r="H6" s="242">
        <v>4</v>
      </c>
    </row>
    <row r="7" spans="1:9" ht="24.75" customHeight="1">
      <c r="A7" s="243" t="s">
        <v>75</v>
      </c>
      <c r="B7" s="62" t="s">
        <v>101</v>
      </c>
      <c r="C7" s="62">
        <v>149</v>
      </c>
      <c r="D7" s="62">
        <v>146</v>
      </c>
      <c r="E7" s="62">
        <v>3</v>
      </c>
      <c r="F7" s="62">
        <v>146</v>
      </c>
      <c r="G7" s="62">
        <v>143</v>
      </c>
      <c r="H7" s="62">
        <v>3</v>
      </c>
      <c r="I7" s="196"/>
    </row>
    <row r="8" spans="1:8" ht="12.75">
      <c r="A8" s="772" t="s">
        <v>102</v>
      </c>
      <c r="B8" s="62" t="s">
        <v>345</v>
      </c>
      <c r="C8" s="62">
        <v>78</v>
      </c>
      <c r="D8" s="62">
        <v>77</v>
      </c>
      <c r="E8" s="62">
        <v>1</v>
      </c>
      <c r="F8" s="62">
        <v>78</v>
      </c>
      <c r="G8" s="62">
        <v>77</v>
      </c>
      <c r="H8" s="62">
        <v>1</v>
      </c>
    </row>
    <row r="9" spans="1:8" ht="12.75">
      <c r="A9" s="769"/>
      <c r="B9" s="62" t="s">
        <v>104</v>
      </c>
      <c r="C9" s="62">
        <v>15</v>
      </c>
      <c r="D9" s="62">
        <v>14</v>
      </c>
      <c r="E9" s="62">
        <v>1</v>
      </c>
      <c r="F9" s="62">
        <v>15</v>
      </c>
      <c r="G9" s="62">
        <v>14</v>
      </c>
      <c r="H9" s="62">
        <v>1</v>
      </c>
    </row>
    <row r="10" spans="1:8" ht="12.75">
      <c r="A10" s="769"/>
      <c r="B10" s="244" t="s">
        <v>346</v>
      </c>
      <c r="C10" s="244">
        <v>7</v>
      </c>
      <c r="D10" s="244">
        <v>7</v>
      </c>
      <c r="E10" s="244"/>
      <c r="F10" s="244">
        <v>7</v>
      </c>
      <c r="G10" s="244">
        <v>7</v>
      </c>
      <c r="H10" s="244"/>
    </row>
    <row r="11" spans="1:8" ht="12.75">
      <c r="A11" s="769"/>
      <c r="B11" s="245" t="s">
        <v>106</v>
      </c>
      <c r="C11" s="62">
        <v>43</v>
      </c>
      <c r="D11" s="62">
        <v>43</v>
      </c>
      <c r="E11" s="62"/>
      <c r="F11" s="62">
        <v>43</v>
      </c>
      <c r="G11" s="62">
        <v>43</v>
      </c>
      <c r="H11" s="62"/>
    </row>
    <row r="12" spans="1:9" ht="25.5">
      <c r="A12" s="770"/>
      <c r="B12" s="62" t="s">
        <v>529</v>
      </c>
      <c r="C12" s="62">
        <v>19</v>
      </c>
      <c r="D12" s="62">
        <v>19</v>
      </c>
      <c r="E12" s="62"/>
      <c r="F12" s="62">
        <v>22</v>
      </c>
      <c r="G12" s="62">
        <v>22</v>
      </c>
      <c r="H12" s="62"/>
      <c r="I12" s="196"/>
    </row>
    <row r="13" spans="1:8" ht="12.75">
      <c r="A13" s="771" t="s">
        <v>108</v>
      </c>
      <c r="B13" s="62" t="s">
        <v>347</v>
      </c>
      <c r="C13" s="62">
        <v>65</v>
      </c>
      <c r="D13" s="62">
        <v>62</v>
      </c>
      <c r="E13" s="62">
        <v>3</v>
      </c>
      <c r="F13" s="62">
        <v>65</v>
      </c>
      <c r="G13" s="62">
        <v>62</v>
      </c>
      <c r="H13" s="62">
        <v>3</v>
      </c>
    </row>
    <row r="14" spans="1:8" ht="12.75">
      <c r="A14" s="772"/>
      <c r="B14" s="62" t="s">
        <v>348</v>
      </c>
      <c r="C14" s="62">
        <v>4</v>
      </c>
      <c r="D14" s="62">
        <v>4</v>
      </c>
      <c r="E14" s="62"/>
      <c r="F14" s="62">
        <v>4</v>
      </c>
      <c r="G14" s="62">
        <v>4</v>
      </c>
      <c r="H14" s="62"/>
    </row>
    <row r="15" spans="1:9" ht="25.5">
      <c r="A15" s="609"/>
      <c r="B15" s="62" t="s">
        <v>525</v>
      </c>
      <c r="C15" s="62"/>
      <c r="D15" s="62"/>
      <c r="E15" s="62"/>
      <c r="F15" s="62">
        <v>7</v>
      </c>
      <c r="G15" s="62">
        <v>7</v>
      </c>
      <c r="H15" s="62"/>
      <c r="I15" s="196"/>
    </row>
    <row r="16" spans="1:8" ht="12.75">
      <c r="A16" s="243" t="s">
        <v>109</v>
      </c>
      <c r="B16" s="62" t="s">
        <v>111</v>
      </c>
      <c r="C16" s="62">
        <v>23</v>
      </c>
      <c r="D16" s="62">
        <v>23</v>
      </c>
      <c r="E16" s="62"/>
      <c r="F16" s="62">
        <v>23</v>
      </c>
      <c r="G16" s="62">
        <v>23</v>
      </c>
      <c r="H16" s="62"/>
    </row>
    <row r="17" spans="1:8" ht="12.75">
      <c r="A17" s="772" t="s">
        <v>110</v>
      </c>
      <c r="B17" s="62" t="s">
        <v>349</v>
      </c>
      <c r="C17" s="62">
        <v>13</v>
      </c>
      <c r="D17" s="62">
        <v>10</v>
      </c>
      <c r="E17" s="62">
        <v>3</v>
      </c>
      <c r="F17" s="62">
        <v>13</v>
      </c>
      <c r="G17" s="62">
        <v>10</v>
      </c>
      <c r="H17" s="62">
        <v>3</v>
      </c>
    </row>
    <row r="18" spans="1:8" ht="12.75">
      <c r="A18" s="769"/>
      <c r="B18" s="62" t="s">
        <v>350</v>
      </c>
      <c r="C18" s="62"/>
      <c r="D18" s="62"/>
      <c r="E18" s="62"/>
      <c r="F18" s="62"/>
      <c r="G18" s="62"/>
      <c r="H18" s="62"/>
    </row>
    <row r="19" spans="1:8" ht="12.75">
      <c r="A19" s="769"/>
      <c r="B19" s="245" t="s">
        <v>114</v>
      </c>
      <c r="C19" s="62">
        <v>9</v>
      </c>
      <c r="D19" s="62">
        <v>8</v>
      </c>
      <c r="E19" s="62">
        <v>1</v>
      </c>
      <c r="F19" s="62">
        <v>9</v>
      </c>
      <c r="G19" s="62">
        <v>8</v>
      </c>
      <c r="H19" s="62">
        <v>1</v>
      </c>
    </row>
    <row r="20" spans="1:8" ht="12.75">
      <c r="A20" s="770"/>
      <c r="B20" s="62" t="s">
        <v>115</v>
      </c>
      <c r="C20" s="62">
        <v>5</v>
      </c>
      <c r="D20" s="62">
        <v>4</v>
      </c>
      <c r="E20" s="62">
        <v>1</v>
      </c>
      <c r="F20" s="62">
        <v>5</v>
      </c>
      <c r="G20" s="62">
        <v>4</v>
      </c>
      <c r="H20" s="62">
        <v>1</v>
      </c>
    </row>
    <row r="21" spans="1:8" ht="25.5">
      <c r="A21" s="243" t="s">
        <v>112</v>
      </c>
      <c r="B21" s="62" t="s">
        <v>351</v>
      </c>
      <c r="C21" s="62">
        <v>29</v>
      </c>
      <c r="D21" s="62">
        <v>29</v>
      </c>
      <c r="E21" s="62"/>
      <c r="F21" s="62">
        <v>29</v>
      </c>
      <c r="G21" s="62">
        <v>29</v>
      </c>
      <c r="H21" s="62"/>
    </row>
    <row r="22" spans="1:8" ht="12.75">
      <c r="A22" s="246" t="s">
        <v>116</v>
      </c>
      <c r="B22" s="62" t="s">
        <v>352</v>
      </c>
      <c r="C22" s="62">
        <v>385</v>
      </c>
      <c r="D22" s="62">
        <v>385</v>
      </c>
      <c r="E22" s="62"/>
      <c r="F22" s="62"/>
      <c r="G22" s="62"/>
      <c r="H22" s="62"/>
    </row>
    <row r="23" spans="1:8" ht="12.75">
      <c r="A23" s="247" t="s">
        <v>117</v>
      </c>
      <c r="B23" s="248" t="s">
        <v>480</v>
      </c>
      <c r="C23" s="248">
        <v>83</v>
      </c>
      <c r="D23" s="248">
        <v>82</v>
      </c>
      <c r="E23" s="248">
        <v>1</v>
      </c>
      <c r="F23" s="248">
        <v>83</v>
      </c>
      <c r="G23" s="248">
        <v>82</v>
      </c>
      <c r="H23" s="248">
        <v>1</v>
      </c>
    </row>
    <row r="24" spans="1:8" ht="43.5" customHeight="1" thickBot="1">
      <c r="A24" s="249" t="s">
        <v>119</v>
      </c>
      <c r="B24" s="250" t="s">
        <v>353</v>
      </c>
      <c r="C24" s="250">
        <v>3</v>
      </c>
      <c r="D24" s="250">
        <v>3</v>
      </c>
      <c r="E24" s="250"/>
      <c r="F24" s="250">
        <v>3</v>
      </c>
      <c r="G24" s="250">
        <v>3</v>
      </c>
      <c r="H24" s="250"/>
    </row>
    <row r="25" spans="1:8" ht="13.5" thickBot="1">
      <c r="A25" s="251"/>
      <c r="B25" s="252" t="s">
        <v>354</v>
      </c>
      <c r="C25" s="395">
        <f aca="true" t="shared" si="0" ref="C25:H25">SUM(C6:C24)</f>
        <v>975</v>
      </c>
      <c r="D25" s="395">
        <f t="shared" si="0"/>
        <v>957</v>
      </c>
      <c r="E25" s="395">
        <f t="shared" si="0"/>
        <v>18</v>
      </c>
      <c r="F25" s="395">
        <f t="shared" si="0"/>
        <v>597</v>
      </c>
      <c r="G25" s="395">
        <f t="shared" si="0"/>
        <v>579</v>
      </c>
      <c r="H25" s="395">
        <f t="shared" si="0"/>
        <v>18</v>
      </c>
    </row>
    <row r="26" spans="1:8" ht="26.25" customHeight="1" thickBot="1">
      <c r="A26" s="433"/>
      <c r="B26" s="433" t="s">
        <v>452</v>
      </c>
      <c r="C26" s="433">
        <v>0</v>
      </c>
      <c r="D26" s="433">
        <v>0</v>
      </c>
      <c r="E26" s="433">
        <v>0</v>
      </c>
      <c r="F26" s="433">
        <v>0</v>
      </c>
      <c r="G26" s="433">
        <v>0</v>
      </c>
      <c r="H26" s="545"/>
    </row>
  </sheetData>
  <sheetProtection/>
  <mergeCells count="9">
    <mergeCell ref="A1:G1"/>
    <mergeCell ref="A2:G2"/>
    <mergeCell ref="A19:A20"/>
    <mergeCell ref="A13:A14"/>
    <mergeCell ref="A11:A12"/>
    <mergeCell ref="A3:G3"/>
    <mergeCell ref="B4:B5"/>
    <mergeCell ref="A8:A10"/>
    <mergeCell ref="A17:A1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BaloghT</cp:lastModifiedBy>
  <cp:lastPrinted>2012-10-05T08:11:15Z</cp:lastPrinted>
  <dcterms:created xsi:type="dcterms:W3CDTF">2011-02-07T10:27:18Z</dcterms:created>
  <dcterms:modified xsi:type="dcterms:W3CDTF">2012-10-24T08:18:08Z</dcterms:modified>
  <cp:category/>
  <cp:version/>
  <cp:contentType/>
  <cp:contentStatus/>
</cp:coreProperties>
</file>