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7" firstSheet="14" activeTab="14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6. sz. melléklet EU támogatás" sheetId="10" r:id="rId10"/>
    <sheet name="7. sz. melléklet létszám" sheetId="11" r:id="rId11"/>
    <sheet name=" 8. sz. melléklet adott tám (2)" sheetId="12" r:id="rId12"/>
    <sheet name="9.sz. melléklet ált. és céltar" sheetId="13" r:id="rId13"/>
    <sheet name="10.sz.melléklet többéves ki (3)" sheetId="14" r:id="rId14"/>
    <sheet name="11. sz.melléklet kisebbség)" sheetId="15" r:id="rId15"/>
    <sheet name="12. sz.melléklet ütemterv" sheetId="16" r:id="rId16"/>
    <sheet name=" 13.sz. melléklet mérleg" sheetId="17" r:id="rId17"/>
    <sheet name="1. sz tájékoztató kimutatás " sheetId="18" r:id="rId18"/>
    <sheet name="2. sz tájékoztató kimutatás " sheetId="19" r:id="rId19"/>
    <sheet name="3.sz.Tájékoztató kimutatás" sheetId="20" r:id="rId20"/>
    <sheet name="4. számú melléklet (3)" sheetId="21" r:id="rId21"/>
  </sheets>
  <externalReferences>
    <externalReference r:id="rId24"/>
  </externalReferences>
  <definedNames>
    <definedName name="_xlnm.Print_Area" localSheetId="2">'1.a.sz.mell működés mérleg'!$A$1:$H$22</definedName>
    <definedName name="_xlnm.Print_Area" localSheetId="3">'1.b.sz.mell felhalm mérleg'!$A$1:$H$21</definedName>
    <definedName name="_xlnm.Print_Area" localSheetId="4">'2sz melléklet'!$A$1:$M$180</definedName>
  </definedNames>
  <calcPr fullCalcOnLoad="1"/>
</workbook>
</file>

<file path=xl/comments14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9" authorId="1">
      <text>
        <r>
          <t/>
        </r>
      </text>
    </comment>
    <comment ref="H14" authorId="1">
      <text>
        <r>
          <t/>
        </r>
      </text>
    </comment>
    <comment ref="H17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<sst xmlns="http://schemas.openxmlformats.org/spreadsheetml/2006/main" count="1287" uniqueCount="709">
  <si>
    <t>Felhalmozási célú hiteltörlesztés (tőke )</t>
  </si>
  <si>
    <t xml:space="preserve">Felhalmozási célú hiteltörlesztés (kamat) 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</si>
  <si>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</si>
  <si>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</si>
  <si>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</si>
  <si>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</si>
  <si>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</si>
  <si>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</si>
  <si>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</si>
  <si>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</si>
  <si>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</si>
  <si>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</si>
  <si>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</si>
  <si>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</si>
  <si>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</si>
  <si>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</si>
  <si>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</si>
  <si>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</si>
  <si>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</si>
  <si>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</si>
  <si>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</si>
  <si>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</si>
  <si>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</si>
  <si>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</si>
  <si>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</si>
  <si>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</si>
  <si>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</si>
  <si>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</si>
  <si>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</si>
  <si>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</si>
  <si>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</si>
  <si>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</si>
  <si>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</si>
  <si>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</si>
  <si>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</si>
  <si>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</si>
  <si>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</si>
  <si>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</si>
  <si>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</si>
  <si>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</si>
  <si>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</si>
  <si>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</si>
  <si>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</si>
  <si>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</si>
  <si>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</si>
  <si>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</si>
  <si>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</si>
  <si>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</si>
  <si>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</si>
  <si>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</si>
  <si>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</si>
  <si>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</si>
  <si>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</si>
  <si>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</si>
  <si>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</si>
  <si>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</si>
  <si>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</si>
  <si>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</si>
  <si>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</si>
  <si>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</si>
  <si>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</si>
  <si>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</si>
  <si>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</si>
  <si>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</si>
  <si>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</si>
  <si>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</si>
  <si>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</si>
  <si>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</si>
  <si>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</si>
  <si>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</si>
  <si>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</si>
  <si>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</si>
  <si>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</si>
  <si>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</si>
  <si>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</si>
  <si>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</si>
  <si>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</si>
  <si>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</si>
  <si>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</si>
  <si>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</si>
  <si>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</si>
  <si>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</si>
  <si>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</si>
  <si>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</si>
  <si>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</si>
  <si>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</si>
  <si>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</si>
  <si>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</si>
  <si>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</si>
  <si>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</si>
  <si>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</si>
  <si>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</si>
  <si>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</si>
  <si>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</si>
  <si>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</si>
  <si>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</si>
  <si>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</si>
  <si>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</si>
  <si>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</si>
  <si>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</si>
  <si>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</si>
  <si>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</si>
  <si>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</si>
  <si>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</si>
  <si>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</si>
  <si>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</si>
  <si>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</si>
  <si>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</si>
  <si>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</si>
  <si>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</si>
  <si>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</si>
  <si>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</si>
  <si>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</si>
  <si>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</si>
  <si>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</si>
  <si>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</si>
  <si>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</si>
  <si>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</si>
  <si>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</si>
  <si>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</si>
  <si>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</si>
  <si>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</si>
  <si>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</si>
  <si>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</si>
  <si>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</si>
  <si>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</si>
  <si>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</si>
  <si>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</si>
  <si>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</si>
  <si>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</si>
  <si>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Reklám, propaganda, egyéb kiadás</t>
  </si>
  <si>
    <t>Vás. termék , szolgáltatás ÁFA-ja</t>
  </si>
  <si>
    <t>Kamat kiadás állháztartáson kívülre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</si>
  <si>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</si>
  <si>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</si>
  <si>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</si>
  <si>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</si>
  <si>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</si>
  <si>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</si>
  <si>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</si>
  <si>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</si>
  <si>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</si>
  <si>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</si>
  <si>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</si>
  <si>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</si>
  <si>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</si>
  <si>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</si>
  <si>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Rendkívüli gyerm. véd. tám.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</si>
  <si>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</si>
  <si>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</si>
  <si>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</si>
  <si>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</si>
  <si>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</si>
  <si>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</si>
  <si>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</si>
  <si>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</si>
  <si>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</si>
  <si>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</si>
  <si>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</si>
  <si>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</si>
  <si>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</si>
  <si>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</si>
  <si>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</si>
  <si>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</si>
  <si>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</si>
  <si>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</si>
  <si>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</si>
  <si>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</si>
  <si>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</si>
  <si>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</si>
  <si>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</si>
  <si>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</si>
  <si>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FELÚJÍTÁS</t>
  </si>
  <si>
    <t>Polgármesteri Hivatal</t>
  </si>
  <si>
    <t>ENERGIAELLÁTÁS RÉSZESEDÉS ÁTRUHÁZÁS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</si>
  <si>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</si>
  <si>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</si>
  <si>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</si>
  <si>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</si>
  <si>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</si>
  <si>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</si>
  <si>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</si>
  <si>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</si>
  <si>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</si>
  <si>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</si>
  <si>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</si>
  <si>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</si>
  <si>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</si>
  <si>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</si>
  <si>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</si>
  <si>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</si>
  <si>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</si>
  <si>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</si>
  <si>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</si>
  <si>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</si>
  <si>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</si>
  <si>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</si>
  <si>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</si>
  <si>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</si>
  <si>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</si>
  <si>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</si>
  <si>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</si>
  <si>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</si>
  <si>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</si>
  <si>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</si>
  <si>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</si>
  <si>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</si>
  <si>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</si>
  <si>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</si>
  <si>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</si>
  <si>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</si>
  <si>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</si>
  <si>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</si>
  <si>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</si>
  <si>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</si>
  <si>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</si>
  <si>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</si>
  <si>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</si>
  <si>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</si>
  <si>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</si>
  <si>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</si>
  <si>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</si>
  <si>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</si>
  <si>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</si>
  <si>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</si>
  <si>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</si>
  <si>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</si>
  <si>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</si>
  <si>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</si>
  <si>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</si>
  <si>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</si>
  <si>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</si>
  <si>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Me.:ezer Ft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</si>
  <si>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</si>
  <si>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</si>
  <si>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</si>
  <si>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Lakbértámogatás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</si>
  <si>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</si>
  <si>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</si>
  <si>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</si>
  <si>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</si>
  <si>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</si>
  <si>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</si>
  <si>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</si>
  <si>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</si>
  <si>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</si>
  <si>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</si>
  <si>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</si>
  <si>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</si>
  <si>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</si>
  <si>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</si>
  <si>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</si>
  <si>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</si>
  <si>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</si>
  <si>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</si>
  <si>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Marcali Gyógyfürdő és Szabadidőközpont szolgáltatási színvonalának fejlesztése, új 200 m3-es gyógymedence építése</t>
  </si>
  <si>
    <t>Műalkotás beszerzés városi galériába</t>
  </si>
  <si>
    <t>EU-s projektek előkészítése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</si>
  <si>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</si>
  <si>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</si>
  <si>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</si>
  <si>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</si>
  <si>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</si>
  <si>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</si>
  <si>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</si>
  <si>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</si>
  <si>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</si>
  <si>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</si>
  <si>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</si>
  <si>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</si>
  <si>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</si>
  <si>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</si>
  <si>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</si>
  <si>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</si>
  <si>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</si>
  <si>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</si>
  <si>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</si>
  <si>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</si>
  <si>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</si>
  <si>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</si>
  <si>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</si>
  <si>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</si>
  <si>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</si>
  <si>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</si>
  <si>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</si>
  <si>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</si>
  <si>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</si>
  <si>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</si>
  <si>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3/a. sz. Melléklet</t>
  </si>
  <si>
    <t>Szállítási szolgáltatás</t>
  </si>
  <si>
    <t>Működési célú pénzeszközátvétel</t>
  </si>
  <si>
    <t>Vásárolt élelemezés</t>
  </si>
  <si>
    <t xml:space="preserve">                Lovas Szakosztály</t>
  </si>
  <si>
    <t xml:space="preserve">Egyéb dologi kiadás  </t>
  </si>
  <si>
    <t>Óvodáztatási támogatás</t>
  </si>
  <si>
    <t>PPP tanuszoda</t>
  </si>
  <si>
    <t>beruházási kiadásai</t>
  </si>
  <si>
    <t>Külső forrás</t>
  </si>
  <si>
    <t>Külső forrás megnevezése</t>
  </si>
  <si>
    <t>Marcali város területének bel és csapadékvíz elvezetése</t>
  </si>
  <si>
    <t>Marcali - Boronka kerékpárút építése</t>
  </si>
  <si>
    <t>68-as út Szigetvári – Széchenyi utcák lámpás csomópont kiépítése, Kossuth-Rákóczi utcák kereszteződésének szélesítése</t>
  </si>
  <si>
    <t>Gyóta autóbusz sziget öblözettel tervezés, kivitelezés</t>
  </si>
  <si>
    <t>Központi temetőben megközelítő út aszfaltozása a ravatalozóig</t>
  </si>
  <si>
    <t>részvény átruházás</t>
  </si>
  <si>
    <t xml:space="preserve">részvény átruházás </t>
  </si>
  <si>
    <t>Marcali, Nagyatád, Barcs, Kadarkút városokkal TISZK létrehozása</t>
  </si>
  <si>
    <t>DDOP 3.1.1</t>
  </si>
  <si>
    <t>Integrált kis- és mikrotérségi oktatási hálózatok és központjaik fejlesztése</t>
  </si>
  <si>
    <t>DDOP 3.1.2</t>
  </si>
  <si>
    <t>Információs várostérkép</t>
  </si>
  <si>
    <t>Urnafal építés központi temetőben</t>
  </si>
  <si>
    <t>5 sz. Melléklet</t>
  </si>
  <si>
    <t>TEUT</t>
  </si>
  <si>
    <t>Széchenyi 23-25 előtt zúzottköves út és parkoló felújítása, vízelvezetés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</si>
  <si>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</si>
  <si>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</si>
  <si>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</si>
  <si>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</si>
  <si>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</si>
  <si>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</si>
  <si>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</si>
  <si>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</si>
  <si>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>Kötvénykibocsátás</t>
  </si>
  <si>
    <t xml:space="preserve">             Támogatási kölcsönök nyújtása</t>
  </si>
  <si>
    <t>Városközpont funkcióbővítő megújítása</t>
  </si>
  <si>
    <t>Barnamezős terület éves monitoring jelentés elkészíttetése</t>
  </si>
  <si>
    <t>ÖM</t>
  </si>
  <si>
    <t>Kisfaludy utca felújítása</t>
  </si>
  <si>
    <t>Bölcsőde épület felújítás</t>
  </si>
  <si>
    <t>Marcali Város Önkormányzat Polgármesteri Hivatalának</t>
  </si>
  <si>
    <t xml:space="preserve">Marcali, Barcs, Kadarkút, Nagyatád Szakképzés -szervezési Társulás 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</si>
  <si>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</si>
  <si>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                 Marcali Városi Cigány Kisebbségi Önkormányzat</t>
  </si>
  <si>
    <t>2009. évi mód. előir.</t>
  </si>
  <si>
    <t>2009. évi  módosít. előir.</t>
  </si>
  <si>
    <t>2009. évi mód.ei</t>
  </si>
  <si>
    <t>2009. évi  mód. előir.</t>
  </si>
  <si>
    <t>2009. évi mód.ei.</t>
  </si>
  <si>
    <t>2009. évi 
mód ei.</t>
  </si>
  <si>
    <t>2009. évi  módosított ei.</t>
  </si>
  <si>
    <t>TEKI</t>
  </si>
  <si>
    <t>CÉDE</t>
  </si>
  <si>
    <t>IPA</t>
  </si>
  <si>
    <t>Közterületi térfigyelő rendszer bővítése</t>
  </si>
  <si>
    <t xml:space="preserve">                          Ebböl: lakosságnak kamattámogatásra</t>
  </si>
  <si>
    <t>2009. évi   előirányzat</t>
  </si>
  <si>
    <t>2009 évi  előirányzat</t>
  </si>
  <si>
    <t>2009. évi  előirányzat</t>
  </si>
  <si>
    <t>2009. évi előirányzat</t>
  </si>
  <si>
    <t>2009 évi előirányzat</t>
  </si>
  <si>
    <t>Tájékoztató kimutatás</t>
  </si>
  <si>
    <t xml:space="preserve">                   kördiagramjai</t>
  </si>
  <si>
    <t>%-os arány</t>
  </si>
  <si>
    <t>Felhalmozási és tőkejellegű bevételek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</si>
  <si>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</si>
  <si>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</si>
  <si>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</si>
  <si>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</si>
  <si>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 xml:space="preserve">Működési célú hiteltörlesztés
 </t>
  </si>
  <si>
    <t>Karbantartási, kisjavítási szolgáltatás</t>
  </si>
  <si>
    <t>Egyéb üzemeltetési, fenntartási szolgáltatások (postaköltség, szemétszállítás, intézményüzemelt.)</t>
  </si>
  <si>
    <t>Nyomtatvány, irodaszer, egyéb készlet</t>
  </si>
  <si>
    <t>Függő bevétel</t>
  </si>
  <si>
    <t xml:space="preserve">             Függő kiadás</t>
  </si>
  <si>
    <t>Hosszú lejáratú hitel felv.</t>
  </si>
  <si>
    <t>1.5  Működésképtelen önk. egyéb ámogatása</t>
  </si>
  <si>
    <t>1.4   Helyi önkormányzatok fejlesztési feladatainak tám.</t>
  </si>
  <si>
    <t>mint részben önálló intézményének 2010.évi működési kiadásai</t>
  </si>
  <si>
    <t xml:space="preserve">2010. évi </t>
  </si>
  <si>
    <t>előirányzat</t>
  </si>
  <si>
    <t xml:space="preserve">2010.évi </t>
  </si>
  <si>
    <t>előiráyzat</t>
  </si>
  <si>
    <t xml:space="preserve">                Mikszáth DSE</t>
  </si>
  <si>
    <t>Református Egyház támogatása</t>
  </si>
  <si>
    <t xml:space="preserve">            Szívbetegekért Közalapítvány</t>
  </si>
  <si>
    <t xml:space="preserve">                                     Marcali Városi Önkormányzat Intézményeinek 2010. évi bevételeiről és kiadásairól                 Me: ezer Ft</t>
  </si>
  <si>
    <t>2010.évi előirányzat</t>
  </si>
  <si>
    <t>Adók díjak egyéb befizetések (tagsági, bank, pályázati, egyéb díjak</t>
  </si>
  <si>
    <t xml:space="preserve">                Sportpályázatra</t>
  </si>
  <si>
    <t xml:space="preserve">               - Röplabda </t>
  </si>
  <si>
    <t>2010. évi előirányzat</t>
  </si>
  <si>
    <t>2010. évo előirányzat</t>
  </si>
  <si>
    <t>II. Tőkejellegű bevételek és kiadások mérlege
(Önkormányzati szinten 2010.év)</t>
  </si>
  <si>
    <t>I. Működési célú (folyó) bevételek, működési célú (folyó) kiadások mérlege
(Önkormányzati szinten 2010.év)</t>
  </si>
  <si>
    <t>Marcali Városi Önkormányzat 2010. évi bevételeiről és kiadásairól</t>
  </si>
  <si>
    <t>Marcali Városi Önkormányzat 2010.évi bevételeiről és kiadásairól</t>
  </si>
  <si>
    <t>gépjárműadó</t>
  </si>
  <si>
    <t>SZESZK</t>
  </si>
  <si>
    <t>Sport pályázat</t>
  </si>
  <si>
    <t>Támogatási kölcsönök nyújtása</t>
  </si>
  <si>
    <t>Egyéb befizetési kötelezettség / előző év /</t>
  </si>
  <si>
    <t>Aktív koruak ellátása</t>
  </si>
  <si>
    <t>Ebből : RÁT</t>
  </si>
  <si>
    <t xml:space="preserve">              Rendszeres szoc.segély</t>
  </si>
  <si>
    <t>Rendszeres gyermekvédelmi kedvezmény</t>
  </si>
  <si>
    <t xml:space="preserve">                 ebből: PPP tanuszoda</t>
  </si>
  <si>
    <t>Marcali Városi Önkormányzat 2010. évi</t>
  </si>
  <si>
    <t>2010. évi eredeti előirányzat</t>
  </si>
  <si>
    <t>E ft</t>
  </si>
  <si>
    <t>DDOP 5.1.5/B</t>
  </si>
  <si>
    <t>Önkormányza-ti forrás</t>
  </si>
  <si>
    <t>DDOP 5.1.3/C</t>
  </si>
  <si>
    <t>Berzsenyi utca felújítása a Lenin utcától a Kazinczy utcáig</t>
  </si>
  <si>
    <t>Damjanich utca felújítása</t>
  </si>
  <si>
    <t>Kert utca felújítása</t>
  </si>
  <si>
    <t>DDOP 2.1.1/D</t>
  </si>
  <si>
    <t>Marcali Városi Helytörténeti Múzem épületének felújítása, emelet ráépítés, és Galéria kialakítása</t>
  </si>
  <si>
    <t>DDOP 4.1.1/D</t>
  </si>
  <si>
    <t>DDOP 4.1.1/A</t>
  </si>
  <si>
    <t>TIOP 3.1.1</t>
  </si>
  <si>
    <t>Park utcai óvoda komplex akadálymentesítése</t>
  </si>
  <si>
    <t>Tűzoltóság  nagyértékű eszköz beszerzés, hőkamera.</t>
  </si>
  <si>
    <t>OKF</t>
  </si>
  <si>
    <t>MB 1234-es gépjármű fecskendő felújítása</t>
  </si>
  <si>
    <t>OKF, Alapítvány</t>
  </si>
  <si>
    <t>Nagyértékű tűzoltási eszköz, visszalévő pályázati rész</t>
  </si>
  <si>
    <t>Tűzoltó laktanya építése</t>
  </si>
  <si>
    <t>Magyarország - Horvátország IPA Határon Átnyúló Együttműködési Program</t>
  </si>
  <si>
    <t>Park utcai (Mesepark) óvoda felújítása</t>
  </si>
  <si>
    <t>Berzsenyi utcai játszótér felújítása</t>
  </si>
  <si>
    <t>Marcali Város Önkormányzat EU támogatással megvalósuló programairól, projektjeiről</t>
  </si>
  <si>
    <t>Me.:                   ezer Ft</t>
  </si>
  <si>
    <t>EU támogatás összege</t>
  </si>
  <si>
    <t>Összes kiadás</t>
  </si>
  <si>
    <t>Park utcai (Mesepark) óvoda komplex akadálymentesítése</t>
  </si>
  <si>
    <t>Marcali Városi Kórház Infrastruktúrális fejlesztése</t>
  </si>
  <si>
    <t>Dél-Balaton Sz.T.</t>
  </si>
  <si>
    <t>Közcélú foglakoztatás kiadásai</t>
  </si>
  <si>
    <t>8. sz. melléklet</t>
  </si>
  <si>
    <t>Az Önkormányzat által adott közvetett támogatások</t>
  </si>
  <si>
    <t>(kedvezmények)</t>
  </si>
  <si>
    <t xml:space="preserve"> Ezer forintban !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</si>
  <si>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</si>
  <si>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</si>
  <si>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</si>
  <si>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</si>
  <si>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</si>
  <si>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behajtás, végrehajtás bevétele</t>
  </si>
  <si>
    <t>lakásépítéshez, felújításhoz nyújtott kölcsönök</t>
  </si>
  <si>
    <t>magánszemélyek kommunális adója</t>
  </si>
  <si>
    <t>helyiségek, eszközök hasznosításából származó bevétel</t>
  </si>
  <si>
    <t>Helyi közlekedés támogatása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</si>
  <si>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</si>
  <si>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</si>
  <si>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</si>
  <si>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</si>
  <si>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</si>
  <si>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</si>
  <si>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</si>
  <si>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</si>
  <si>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</si>
  <si>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</si>
  <si>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</si>
  <si>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</si>
  <si>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</si>
  <si>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</si>
  <si>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</si>
  <si>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Összesen (1+2):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</si>
  <si>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</si>
  <si>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</si>
  <si>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</si>
  <si>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</si>
  <si>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</si>
  <si>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</si>
  <si>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</si>
  <si>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</si>
  <si>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</si>
  <si>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</si>
  <si>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</si>
  <si>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</si>
  <si>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</si>
  <si>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</si>
  <si>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</si>
  <si>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</si>
  <si>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</si>
  <si>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</si>
  <si>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</si>
  <si>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</si>
  <si>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</si>
  <si>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</si>
  <si>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</si>
  <si>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</si>
  <si>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</si>
  <si>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</si>
  <si>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létszámkeret eredeti ei.</t>
  </si>
  <si>
    <t xml:space="preserve">foglalkoztatott ei. </t>
  </si>
  <si>
    <t>foglalkozt.  ei.</t>
  </si>
  <si>
    <t>rendelet</t>
  </si>
  <si>
    <t>létszámke-ret ered.ei</t>
  </si>
  <si>
    <t xml:space="preserve">foglalkoztatott </t>
  </si>
  <si>
    <t>Berzsenyi Dániel Gimnázium</t>
  </si>
  <si>
    <t>Noszlopy G. Ált. iskola</t>
  </si>
  <si>
    <t>- Nemesvidi tagiskola</t>
  </si>
  <si>
    <t>47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</si>
  <si>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</si>
  <si>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</si>
  <si>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</si>
  <si>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</si>
  <si>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</si>
  <si>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</si>
  <si>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</si>
  <si>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8</t>
  </si>
  <si>
    <t>1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</si>
  <si>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</si>
  <si>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</si>
  <si>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</si>
  <si>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</si>
  <si>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</si>
  <si>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</si>
  <si>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</si>
  <si>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A fenti létszámon túl az intézmények várhatóan az alábbiak szerint foglakozatnak közhasznú, közcélú munkásokat:</t>
  </si>
  <si>
    <t>GAMESZ átlag</t>
  </si>
  <si>
    <t>12.sz.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</si>
  <si>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</si>
  <si>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</si>
  <si>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</si>
  <si>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</si>
  <si>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</si>
  <si>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</si>
  <si>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</si>
  <si>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</si>
  <si>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</si>
  <si>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</si>
  <si>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</si>
  <si>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</si>
  <si>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</si>
  <si>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</si>
  <si>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</si>
  <si>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</si>
  <si>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</si>
  <si>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</si>
  <si>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</si>
  <si>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</si>
  <si>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</si>
  <si>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</si>
  <si>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</si>
  <si>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</si>
  <si>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19.</t>
  </si>
  <si>
    <t>Beruházási kiadások</t>
  </si>
  <si>
    <t>20.</t>
  </si>
  <si>
    <t>Felújítási kiadások</t>
  </si>
  <si>
    <t>21.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</si>
  <si>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</si>
  <si>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</si>
  <si>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</si>
  <si>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</si>
  <si>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</si>
  <si>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</si>
  <si>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működési, fejlesztési bevételeinek és kiadásainak mérlegszerű bemutatása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</si>
  <si>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</si>
  <si>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</si>
  <si>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</si>
  <si>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</si>
  <si>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</si>
  <si>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</si>
  <si>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</si>
  <si>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</si>
  <si>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</si>
  <si>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</si>
  <si>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</si>
  <si>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</si>
  <si>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</si>
  <si>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Társadalmi és szociálpolitikai juttatás</t>
  </si>
  <si>
    <t>Rövid lejáratú hitel visszafizetése</t>
  </si>
  <si>
    <t>Rövid lejáratú hitel kamata</t>
  </si>
  <si>
    <t>Tartalékok</t>
  </si>
  <si>
    <t>Kölcsönök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</si>
  <si>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</si>
  <si>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</si>
  <si>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</si>
  <si>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</si>
  <si>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</si>
  <si>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</si>
  <si>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</si>
  <si>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</si>
  <si>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</si>
  <si>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</si>
  <si>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</si>
  <si>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</si>
  <si>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</si>
  <si>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</si>
  <si>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</si>
  <si>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</si>
  <si>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</si>
  <si>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</si>
  <si>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</si>
  <si>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</si>
  <si>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</si>
  <si>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</si>
  <si>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</si>
  <si>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</si>
  <si>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 xml:space="preserve">      11. sz. Melléklet</t>
  </si>
  <si>
    <t xml:space="preserve">         2010.évi  bevételei és kiadásai</t>
  </si>
  <si>
    <t>2010. évi engedélyezett létszámáról</t>
  </si>
  <si>
    <t>2009. évi kv</t>
  </si>
  <si>
    <r>
      <t xml:space="preserve">               </t>
    </r>
    <r>
      <rPr>
        <b/>
        <u val="single"/>
        <sz val="10"/>
        <rFont val="Times New Roman"/>
        <family val="1"/>
      </rPr>
      <t>1.sz. Mellékle</t>
    </r>
    <r>
      <rPr>
        <b/>
        <sz val="10"/>
        <rFont val="Times New Roman"/>
        <family val="1"/>
      </rPr>
      <t>t</t>
    </r>
  </si>
  <si>
    <t xml:space="preserve">2010 évi kv. </t>
  </si>
  <si>
    <t>45</t>
  </si>
  <si>
    <t>7</t>
  </si>
  <si>
    <t xml:space="preserve">16/2009.(V.15) sz. </t>
  </si>
  <si>
    <t>17/2009. (VI.26)sz.</t>
  </si>
  <si>
    <t>TÁMOP</t>
  </si>
  <si>
    <t>TÁMOP kompetencia alapú oktatás</t>
  </si>
  <si>
    <t>2013-</t>
  </si>
  <si>
    <t>Fejlesztési Hitel</t>
  </si>
  <si>
    <t>Kötvény I.</t>
  </si>
  <si>
    <t>Kötvény II.</t>
  </si>
  <si>
    <t>Kötvény HYPO</t>
  </si>
  <si>
    <t xml:space="preserve">                                   Marcali Városi Önkormányzat Polgármesteri Hivatalának 2010.évi működési kiadásai</t>
  </si>
  <si>
    <t>Marcali Városi Önkormányzat 2010.-2011.-2012. évi</t>
  </si>
  <si>
    <t>2010. évre</t>
  </si>
  <si>
    <t>20011. évre</t>
  </si>
  <si>
    <t>2012. évre</t>
  </si>
  <si>
    <t xml:space="preserve">   - OEP-től átvett pénzeszköz</t>
  </si>
  <si>
    <t>Földutak felújítása</t>
  </si>
  <si>
    <t>Orgona u 1-3. tetőfelújítás</t>
  </si>
  <si>
    <t>Belterületi fásítás</t>
  </si>
  <si>
    <t>Gizella u. ( Nagypincei utca - Szent J. árok közötti ) út és járda, valamint Szent J. árok feletti híd építése</t>
  </si>
  <si>
    <t>SM.Tem.Kft</t>
  </si>
  <si>
    <t>Park utcai (Mesepark) óvoda felújítása  /következő ütem/</t>
  </si>
  <si>
    <t>7. sz. Melléklet</t>
  </si>
  <si>
    <t>6. sz. melléklet</t>
  </si>
  <si>
    <t>Működési célra átadott pénzeszközök</t>
  </si>
  <si>
    <t xml:space="preserve">   Ebből:  Mesztegnyői Romák Érdekképviselete</t>
  </si>
  <si>
    <t xml:space="preserve">                                                                                         a 6 /2010.(II.19.) számú redelethez</t>
  </si>
  <si>
    <t xml:space="preserve">Pénzügyi szolgáltatás díja                      </t>
  </si>
  <si>
    <t>Kéthely Egyházközség</t>
  </si>
  <si>
    <t>a 6 /2010.(II.19.)számú  rendelethez</t>
  </si>
  <si>
    <t>a 6 /2010.(II.19.) számú redelethez</t>
  </si>
  <si>
    <t>a 6/2010.(II.19.) számú redelethez</t>
  </si>
  <si>
    <t xml:space="preserve">                                                           a  6/2010.(II.19.) számú redelethez</t>
  </si>
  <si>
    <t>a 6/2010. ( II.19 ) számú rendelethez</t>
  </si>
  <si>
    <t>33/2009. (XI.27.)</t>
  </si>
  <si>
    <t>a 6 /2010 (II.19.) sz. rendelethez</t>
  </si>
  <si>
    <t>a 6/2010 (II.19.) számú rendelethez</t>
  </si>
  <si>
    <t>a 6/2010.(II.19.) számú rendelethez</t>
  </si>
  <si>
    <t xml:space="preserve">       a 6 /2010 (II.19.) sz. rendelethez</t>
  </si>
  <si>
    <t>a 6/2009 (II.19.) sz. rendelethez</t>
  </si>
  <si>
    <t xml:space="preserve">                                          a  6 /2010.(II.19.) számú redelethez</t>
  </si>
  <si>
    <t>Iparűzési adó bevétel</t>
  </si>
  <si>
    <t xml:space="preserve">                 Marcali Városi Önkormányzatának 2010..évi költségvetésének</t>
  </si>
  <si>
    <t>Önkormányzati forrás</t>
  </si>
  <si>
    <t>magántőke</t>
  </si>
  <si>
    <t>a 6/2010 ( II. 19.) számú rendelethez</t>
  </si>
  <si>
    <t>Előirányzati ütemterv 2010.évre</t>
  </si>
  <si>
    <t>a 6/2010 (II19.) számú rendelethez</t>
  </si>
  <si>
    <t>NORMATÍVA</t>
  </si>
  <si>
    <t>KÜLÖNBÖZET</t>
  </si>
  <si>
    <t>Ágazatonként</t>
  </si>
  <si>
    <t>különbség</t>
  </si>
  <si>
    <t>2007. január 1. alapján</t>
  </si>
  <si>
    <t>Óvoda összesen</t>
  </si>
  <si>
    <t>Közoktatás</t>
  </si>
  <si>
    <t xml:space="preserve">          Óvodai Központ</t>
  </si>
  <si>
    <t xml:space="preserve">          Nemesvidi Tagóvoda</t>
  </si>
  <si>
    <t>Szociális ágazat</t>
  </si>
  <si>
    <t>Noszlopy Iskola összesen</t>
  </si>
  <si>
    <t xml:space="preserve">          Noszlopy Iskola  </t>
  </si>
  <si>
    <t>Tűzoltóság</t>
  </si>
  <si>
    <t xml:space="preserve">          Nemesvidi Tagiskola</t>
  </si>
  <si>
    <t>Zeneiskola</t>
  </si>
  <si>
    <t>Egyéb</t>
  </si>
  <si>
    <t>Mikszáth Iskola</t>
  </si>
  <si>
    <t>Gimnázium</t>
  </si>
  <si>
    <t>Szőcsényi Szakközépiskola</t>
  </si>
  <si>
    <t>Egységes Pedagógiai Szolgálat</t>
  </si>
  <si>
    <t>Hivatal</t>
  </si>
  <si>
    <t>Marcali Szakképző</t>
  </si>
  <si>
    <t>Gyógyfürdő</t>
  </si>
  <si>
    <t>Kulturális kp.</t>
  </si>
  <si>
    <t>Városi TV</t>
  </si>
  <si>
    <t>Városi Könyvtár</t>
  </si>
  <si>
    <t>Múzeum</t>
  </si>
  <si>
    <t>Dél Balatoni Szennyvíz</t>
  </si>
  <si>
    <t>2. sz tájékoztató kimutatás az 6/2009(II.19.) sz rendelethez Marcali Város Intézményeinek normatív támogatásának változásáról</t>
  </si>
  <si>
    <t>Finanszírozás</t>
  </si>
  <si>
    <t>Finanszírozás-normatíva</t>
  </si>
  <si>
    <t>Kiadás-normatíva</t>
  </si>
  <si>
    <t>Városi Fürdő</t>
  </si>
  <si>
    <t xml:space="preserve">                                                                            3.sz.</t>
  </si>
  <si>
    <t xml:space="preserve">              Speciális célú támogatások</t>
  </si>
  <si>
    <t>Speciális célú támogatások</t>
  </si>
  <si>
    <t>a 6/2010. ( II.19. ) számú rendelethez</t>
  </si>
  <si>
    <t>Rákóczi u. 6. - 10. mögötti parkoló, Múzeum köz garázssor mellett, Berzsenyi u. - Széchenyi u.-i társasházak közötti parkoló, Szabadság Park díszvilágítása</t>
  </si>
  <si>
    <t>Kisgombai u. hálózatbővítés, Boronka díszvilágítás, Boronka játszótér közvilágítás kiépítése, Tavasz u. közvilágítás fejlesztés, Kossuth L. u. bővítés</t>
  </si>
  <si>
    <t>Mákos köz bővítése, Park u.-i garázssor bővítése, Park sétány - Könyvtár közötti közvilágítás bővítése</t>
  </si>
  <si>
    <t>Gizella utca közvilágítás kiépítése</t>
  </si>
  <si>
    <t>Mikszáth u. - Ságvári u. közötti közvilágítás kiépítése</t>
  </si>
  <si>
    <t>4. sz. Tájékoztató kimutatás</t>
  </si>
  <si>
    <t>TÁMOP  3.1.4.kompetencia alapú oktatás</t>
  </si>
  <si>
    <t>a 6/2010. ( II.19.) számú rendelethez</t>
  </si>
  <si>
    <t>TÁMOP 2.2.3.TISZK, eszközbeszerzés</t>
  </si>
  <si>
    <t>Adósságkezelési szolgáltatás</t>
  </si>
  <si>
    <t>Egészségügyi és Szociális Bizottság rendelkezésére álló támogatás</t>
  </si>
  <si>
    <t>Működési célú pénzmaradvány átadás intézménynek</t>
  </si>
  <si>
    <t>Pénzmaradvány átadás intézménynek</t>
  </si>
  <si>
    <t xml:space="preserve">                                Tűzoltó autóhoz átadás</t>
  </si>
  <si>
    <t xml:space="preserve">                      Ebböl: lakosságnak kamattámogatásra </t>
  </si>
  <si>
    <t>KEOP1.2.0</t>
  </si>
  <si>
    <t>Bérleti díj</t>
  </si>
  <si>
    <t>Adónövekmény</t>
  </si>
  <si>
    <t>ingatlanértékesítés</t>
  </si>
  <si>
    <t>Koncessziós díj</t>
  </si>
  <si>
    <t>Intézményektől elvonás</t>
  </si>
  <si>
    <t>Polgármesteri Hivatal elvonás</t>
  </si>
  <si>
    <t>aktuális pályázat</t>
  </si>
  <si>
    <t xml:space="preserve">I. </t>
  </si>
  <si>
    <t>1. sz. tájékoztató kimutatás a 6/2010. (II.19.) számú rendelethez a 2010. évi intézményi normatívák és finanszírozások összegeiről          / zárolás nélkül /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</si>
</sst>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</numFmts>
  <fonts count="7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9"/>
      <name val="Arial"/>
      <family val="0"/>
    </font>
    <font>
      <sz val="5.7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50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4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0" borderId="7" applyNumberFormat="0" applyFont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5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8" applyNumberFormat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27" borderId="1" applyNumberFormat="0" applyAlignment="0" applyProtection="0"/>
    <xf numFmtId="9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30" borderId="10" xfId="0" applyFont="1" applyFill="1" applyBorder="1" applyAlignment="1">
      <alignment vertical="top" wrapText="1"/>
    </xf>
    <xf numFmtId="0" fontId="4" fillId="27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0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3" fontId="4" fillId="27" borderId="10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0" borderId="10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4" fillId="2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167" fontId="13" fillId="0" borderId="0" xfId="58" applyNumberFormat="1" applyAlignment="1">
      <alignment vertical="center" wrapText="1"/>
      <protection/>
    </xf>
    <xf numFmtId="167" fontId="15" fillId="0" borderId="0" xfId="58" applyNumberFormat="1" applyFont="1" applyAlignment="1">
      <alignment horizontal="centerContinuous" vertical="center" wrapText="1"/>
      <protection/>
    </xf>
    <xf numFmtId="167" fontId="13" fillId="0" borderId="0" xfId="58" applyNumberFormat="1" applyAlignment="1">
      <alignment horizontal="centerContinuous" vertical="center"/>
      <protection/>
    </xf>
    <xf numFmtId="167" fontId="14" fillId="0" borderId="0" xfId="58" applyNumberFormat="1" applyFont="1" applyAlignment="1">
      <alignment horizontal="right" vertical="center"/>
      <protection/>
    </xf>
    <xf numFmtId="167" fontId="16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27" borderId="15" xfId="0" applyFont="1" applyFill="1" applyBorder="1" applyAlignment="1">
      <alignment horizontal="center" vertical="top" wrapText="1"/>
    </xf>
    <xf numFmtId="0" fontId="4" fillId="27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4" fillId="27" borderId="18" xfId="0" applyFont="1" applyFill="1" applyBorder="1" applyAlignment="1">
      <alignment vertical="top" wrapText="1"/>
    </xf>
    <xf numFmtId="3" fontId="4" fillId="27" borderId="1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vertical="top" wrapText="1"/>
    </xf>
    <xf numFmtId="0" fontId="4" fillId="27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 quotePrefix="1">
      <alignment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center" wrapText="1"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" fillId="27" borderId="25" xfId="57" applyNumberFormat="1" applyFont="1" applyFill="1" applyBorder="1" applyAlignment="1">
      <alignment horizontal="center" vertical="center" wrapText="1"/>
      <protection/>
    </xf>
    <xf numFmtId="167" fontId="4" fillId="27" borderId="23" xfId="57" applyNumberFormat="1" applyFont="1" applyFill="1" applyBorder="1" applyAlignment="1">
      <alignment horizontal="center" vertical="center" wrapText="1"/>
      <protection/>
    </xf>
    <xf numFmtId="167" fontId="1" fillId="0" borderId="26" xfId="57" applyNumberFormat="1" applyFont="1" applyBorder="1" applyAlignment="1">
      <alignment horizontal="left" vertical="center" wrapText="1"/>
      <protection/>
    </xf>
    <xf numFmtId="167" fontId="1" fillId="0" borderId="10" xfId="57" applyNumberFormat="1" applyFont="1" applyBorder="1" applyAlignment="1" applyProtection="1">
      <alignment horizontal="right" vertical="center" wrapText="1"/>
      <protection locked="0"/>
    </xf>
    <xf numFmtId="167" fontId="1" fillId="0" borderId="26" xfId="57" applyNumberFormat="1" applyFont="1" applyBorder="1" applyAlignment="1" applyProtection="1">
      <alignment horizontal="left" vertical="center" wrapText="1"/>
      <protection locked="0"/>
    </xf>
    <xf numFmtId="167" fontId="1" fillId="0" borderId="10" xfId="57" applyNumberFormat="1" applyFont="1" applyBorder="1" applyAlignment="1" applyProtection="1">
      <alignment horizontal="center" vertical="center" wrapText="1"/>
      <protection locked="0"/>
    </xf>
    <xf numFmtId="167" fontId="1" fillId="0" borderId="27" xfId="57" applyNumberFormat="1" applyFont="1" applyBorder="1" applyAlignment="1" applyProtection="1">
      <alignment horizontal="center" vertical="center" wrapText="1"/>
      <protection locked="0"/>
    </xf>
    <xf numFmtId="167" fontId="1" fillId="0" borderId="22" xfId="57" applyNumberFormat="1" applyFont="1" applyBorder="1" applyAlignment="1" applyProtection="1">
      <alignment horizontal="center" vertical="center" wrapText="1"/>
      <protection locked="0"/>
    </xf>
    <xf numFmtId="167" fontId="2" fillId="0" borderId="0" xfId="58" applyNumberFormat="1" applyFont="1" applyAlignment="1">
      <alignment horizontal="centerContinuous" vertical="center" wrapText="1"/>
      <protection/>
    </xf>
    <xf numFmtId="167" fontId="1" fillId="0" borderId="0" xfId="58" applyNumberFormat="1" applyFont="1" applyAlignment="1">
      <alignment horizontal="centerContinuous" vertical="center"/>
      <protection/>
    </xf>
    <xf numFmtId="167" fontId="2" fillId="0" borderId="0" xfId="58" applyNumberFormat="1" applyFont="1" applyAlignment="1">
      <alignment horizontal="left" vertical="center" wrapText="1"/>
      <protection/>
    </xf>
    <xf numFmtId="167" fontId="1" fillId="0" borderId="0" xfId="58" applyNumberFormat="1" applyFont="1" applyAlignment="1">
      <alignment vertical="center" wrapText="1"/>
      <protection/>
    </xf>
    <xf numFmtId="167" fontId="2" fillId="0" borderId="0" xfId="58" applyNumberFormat="1" applyFont="1" applyAlignment="1">
      <alignment vertical="center" wrapText="1"/>
      <protection/>
    </xf>
    <xf numFmtId="167" fontId="20" fillId="0" borderId="0" xfId="58" applyNumberFormat="1" applyFont="1" applyAlignment="1">
      <alignment vertical="center" wrapText="1"/>
      <protection/>
    </xf>
    <xf numFmtId="167" fontId="2" fillId="27" borderId="25" xfId="58" applyNumberFormat="1" applyFont="1" applyFill="1" applyBorder="1" applyAlignment="1">
      <alignment horizontal="center" vertical="center" wrapText="1"/>
      <protection/>
    </xf>
    <xf numFmtId="167" fontId="4" fillId="27" borderId="23" xfId="58" applyNumberFormat="1" applyFont="1" applyFill="1" applyBorder="1" applyAlignment="1">
      <alignment horizontal="center" vertical="center" wrapText="1"/>
      <protection/>
    </xf>
    <xf numFmtId="167" fontId="1" fillId="0" borderId="28" xfId="58" applyNumberFormat="1" applyFont="1" applyBorder="1" applyAlignment="1">
      <alignment horizontal="left" vertical="center" wrapText="1"/>
      <protection/>
    </xf>
    <xf numFmtId="167" fontId="1" fillId="0" borderId="26" xfId="58" applyNumberFormat="1" applyFont="1" applyBorder="1" applyAlignment="1">
      <alignment horizontal="left" vertical="center" wrapText="1"/>
      <protection/>
    </xf>
    <xf numFmtId="167" fontId="1" fillId="0" borderId="10" xfId="58" applyNumberFormat="1" applyFont="1" applyBorder="1" applyAlignment="1" applyProtection="1">
      <alignment horizontal="right" vertical="center" wrapText="1"/>
      <protection locked="0"/>
    </xf>
    <xf numFmtId="167" fontId="1" fillId="0" borderId="26" xfId="58" applyNumberFormat="1" applyFont="1" applyBorder="1" applyAlignment="1">
      <alignment vertical="center" wrapText="1"/>
      <protection/>
    </xf>
    <xf numFmtId="167" fontId="1" fillId="0" borderId="26" xfId="58" applyNumberFormat="1" applyFont="1" applyBorder="1" applyAlignment="1" applyProtection="1">
      <alignment vertical="center" wrapText="1"/>
      <protection locked="0"/>
    </xf>
    <xf numFmtId="167" fontId="1" fillId="0" borderId="26" xfId="58" applyNumberFormat="1" applyFont="1" applyBorder="1" applyAlignment="1" applyProtection="1">
      <alignment horizontal="left" vertical="center" wrapText="1"/>
      <protection locked="0"/>
    </xf>
    <xf numFmtId="167" fontId="1" fillId="0" borderId="10" xfId="58" applyNumberFormat="1" applyFont="1" applyBorder="1" applyAlignment="1" applyProtection="1">
      <alignment horizontal="center" vertical="center" wrapText="1"/>
      <protection locked="0"/>
    </xf>
    <xf numFmtId="167" fontId="4" fillId="0" borderId="25" xfId="58" applyNumberFormat="1" applyFont="1" applyBorder="1" applyAlignment="1">
      <alignment horizontal="left" vertical="center" wrapText="1"/>
      <protection/>
    </xf>
    <xf numFmtId="167" fontId="21" fillId="0" borderId="29" xfId="58" applyNumberFormat="1" applyFont="1" applyBorder="1" applyAlignment="1">
      <alignment horizontal="left" vertical="center" wrapText="1"/>
      <protection/>
    </xf>
    <xf numFmtId="167" fontId="1" fillId="0" borderId="30" xfId="58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 vertical="top" wrapText="1"/>
    </xf>
    <xf numFmtId="0" fontId="2" fillId="27" borderId="14" xfId="0" applyFont="1" applyFill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4" fillId="3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7" applyNumberFormat="1" applyFont="1" applyAlignment="1">
      <alignment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horizontal="center" vertical="center" wrapText="1"/>
      <protection/>
    </xf>
    <xf numFmtId="167" fontId="13" fillId="0" borderId="0" xfId="58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1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wrapText="1"/>
    </xf>
    <xf numFmtId="0" fontId="4" fillId="27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7" borderId="19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2" fillId="27" borderId="17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4" fillId="0" borderId="40" xfId="0" applyFont="1" applyBorder="1" applyAlignment="1">
      <alignment vertical="top" wrapText="1"/>
    </xf>
    <xf numFmtId="3" fontId="4" fillId="0" borderId="41" xfId="0" applyNumberFormat="1" applyFont="1" applyBorder="1" applyAlignment="1">
      <alignment horizontal="right" wrapText="1"/>
    </xf>
    <xf numFmtId="0" fontId="3" fillId="0" borderId="42" xfId="0" applyFont="1" applyBorder="1" applyAlignment="1">
      <alignment vertical="top" wrapText="1"/>
    </xf>
    <xf numFmtId="0" fontId="4" fillId="27" borderId="43" xfId="0" applyFont="1" applyFill="1" applyBorder="1" applyAlignment="1">
      <alignment horizontal="center" wrapText="1"/>
    </xf>
    <xf numFmtId="3" fontId="4" fillId="0" borderId="44" xfId="0" applyNumberFormat="1" applyFont="1" applyBorder="1" applyAlignment="1">
      <alignment horizontal="right" vertical="top" wrapText="1"/>
    </xf>
    <xf numFmtId="3" fontId="1" fillId="0" borderId="45" xfId="0" applyNumberFormat="1" applyFont="1" applyBorder="1" applyAlignment="1">
      <alignment horizontal="right" vertical="top" wrapText="1"/>
    </xf>
    <xf numFmtId="3" fontId="4" fillId="0" borderId="46" xfId="0" applyNumberFormat="1" applyFont="1" applyBorder="1" applyAlignment="1">
      <alignment horizontal="right" wrapText="1"/>
    </xf>
    <xf numFmtId="0" fontId="2" fillId="27" borderId="47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1" fillId="0" borderId="50" xfId="0" applyFont="1" applyBorder="1" applyAlignment="1">
      <alignment wrapText="1"/>
    </xf>
    <xf numFmtId="0" fontId="4" fillId="0" borderId="41" xfId="0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9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2" fillId="27" borderId="51" xfId="0" applyFont="1" applyFill="1" applyBorder="1" applyAlignment="1">
      <alignment horizontal="center" vertical="top" wrapText="1"/>
    </xf>
    <xf numFmtId="0" fontId="2" fillId="27" borderId="52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1" fillId="0" borderId="57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4" fillId="0" borderId="59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55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60" xfId="0" applyFont="1" applyBorder="1" applyAlignment="1">
      <alignment wrapText="1"/>
    </xf>
    <xf numFmtId="0" fontId="1" fillId="0" borderId="61" xfId="0" applyFont="1" applyBorder="1" applyAlignment="1">
      <alignment horizontal="center" wrapText="1"/>
    </xf>
    <xf numFmtId="0" fontId="4" fillId="27" borderId="26" xfId="0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vertical="top" wrapText="1"/>
    </xf>
    <xf numFmtId="49" fontId="1" fillId="0" borderId="26" xfId="0" applyNumberFormat="1" applyFont="1" applyBorder="1" applyAlignment="1" quotePrefix="1">
      <alignment vertical="top" wrapText="1"/>
    </xf>
    <xf numFmtId="49" fontId="1" fillId="0" borderId="62" xfId="0" applyNumberFormat="1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4" fillId="0" borderId="64" xfId="0" applyFont="1" applyBorder="1" applyAlignment="1">
      <alignment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4" fillId="27" borderId="14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7" fillId="32" borderId="57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4" fillId="27" borderId="14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7" fillId="32" borderId="58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67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0" fontId="4" fillId="27" borderId="14" xfId="0" applyFont="1" applyFill="1" applyBorder="1" applyAlignment="1">
      <alignment horizontal="right" vertical="center" wrapText="1"/>
    </xf>
    <xf numFmtId="3" fontId="2" fillId="27" borderId="1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top" wrapText="1"/>
    </xf>
    <xf numFmtId="3" fontId="1" fillId="0" borderId="66" xfId="0" applyNumberFormat="1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3" fontId="1" fillId="0" borderId="66" xfId="0" applyNumberFormat="1" applyFont="1" applyFill="1" applyBorder="1" applyAlignment="1">
      <alignment horizontal="right" vertical="center" wrapText="1"/>
    </xf>
    <xf numFmtId="3" fontId="2" fillId="27" borderId="6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7" fillId="32" borderId="58" xfId="0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4" fillId="27" borderId="69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76" fontId="2" fillId="27" borderId="14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1" fillId="0" borderId="70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3" fontId="4" fillId="0" borderId="65" xfId="0" applyNumberFormat="1" applyFont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71" xfId="0" applyNumberFormat="1" applyFont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/>
    </xf>
    <xf numFmtId="3" fontId="9" fillId="30" borderId="20" xfId="0" applyNumberFormat="1" applyFont="1" applyFill="1" applyBorder="1" applyAlignment="1">
      <alignment horizontal="right" vertical="top" wrapText="1"/>
    </xf>
    <xf numFmtId="3" fontId="1" fillId="0" borderId="71" xfId="0" applyNumberFormat="1" applyFont="1" applyFill="1" applyBorder="1" applyAlignment="1">
      <alignment horizontal="right" vertical="top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27" borderId="73" xfId="0" applyFont="1" applyFill="1" applyBorder="1" applyAlignment="1">
      <alignment vertical="top" wrapText="1"/>
    </xf>
    <xf numFmtId="0" fontId="2" fillId="27" borderId="14" xfId="0" applyFont="1" applyFill="1" applyBorder="1" applyAlignment="1">
      <alignment horizontal="left"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0" fontId="2" fillId="27" borderId="14" xfId="0" applyFont="1" applyFill="1" applyBorder="1" applyAlignment="1">
      <alignment horizontal="left" vertical="center" wrapText="1"/>
    </xf>
    <xf numFmtId="3" fontId="2" fillId="27" borderId="14" xfId="0" applyNumberFormat="1" applyFont="1" applyFill="1" applyBorder="1" applyAlignment="1">
      <alignment horizontal="right" vertical="center" wrapText="1"/>
    </xf>
    <xf numFmtId="0" fontId="2" fillId="27" borderId="58" xfId="0" applyFont="1" applyFill="1" applyBorder="1" applyAlignment="1">
      <alignment vertical="center" wrapText="1"/>
    </xf>
    <xf numFmtId="0" fontId="2" fillId="27" borderId="66" xfId="0" applyFont="1" applyFill="1" applyBorder="1" applyAlignment="1">
      <alignment vertical="center" wrapText="1"/>
    </xf>
    <xf numFmtId="3" fontId="1" fillId="0" borderId="74" xfId="0" applyNumberFormat="1" applyFont="1" applyBorder="1" applyAlignment="1">
      <alignment horizontal="right" vertical="center" wrapText="1"/>
    </xf>
    <xf numFmtId="3" fontId="1" fillId="0" borderId="75" xfId="0" applyNumberFormat="1" applyFont="1" applyBorder="1" applyAlignment="1">
      <alignment horizontal="right" vertical="center" wrapText="1"/>
    </xf>
    <xf numFmtId="3" fontId="1" fillId="0" borderId="76" xfId="0" applyNumberFormat="1" applyFont="1" applyBorder="1" applyAlignment="1">
      <alignment horizontal="right" vertical="center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74" xfId="0" applyNumberFormat="1" applyFont="1" applyBorder="1" applyAlignment="1">
      <alignment horizontal="right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vertical="center" wrapText="1"/>
    </xf>
    <xf numFmtId="3" fontId="2" fillId="27" borderId="73" xfId="0" applyNumberFormat="1" applyFont="1" applyFill="1" applyBorder="1" applyAlignment="1">
      <alignment horizontal="right" vertical="center"/>
    </xf>
    <xf numFmtId="3" fontId="2" fillId="27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right" wrapText="1"/>
    </xf>
    <xf numFmtId="0" fontId="4" fillId="27" borderId="57" xfId="0" applyFont="1" applyFill="1" applyBorder="1" applyAlignment="1">
      <alignment horizontal="center" vertical="top" wrapText="1"/>
    </xf>
    <xf numFmtId="0" fontId="4" fillId="27" borderId="58" xfId="0" applyFont="1" applyFill="1" applyBorder="1" applyAlignment="1">
      <alignment horizontal="center" vertical="top" wrapText="1"/>
    </xf>
    <xf numFmtId="0" fontId="1" fillId="30" borderId="19" xfId="0" applyFont="1" applyFill="1" applyBorder="1" applyAlignment="1">
      <alignment vertical="top" wrapText="1"/>
    </xf>
    <xf numFmtId="3" fontId="1" fillId="0" borderId="73" xfId="0" applyNumberFormat="1" applyFont="1" applyFill="1" applyBorder="1" applyAlignment="1">
      <alignment horizontal="right" vertical="center" wrapText="1"/>
    </xf>
    <xf numFmtId="3" fontId="4" fillId="0" borderId="77" xfId="0" applyNumberFormat="1" applyFont="1" applyBorder="1" applyAlignment="1">
      <alignment horizontal="right" wrapText="1"/>
    </xf>
    <xf numFmtId="0" fontId="1" fillId="0" borderId="78" xfId="0" applyFont="1" applyBorder="1" applyAlignment="1">
      <alignment vertical="top" wrapText="1"/>
    </xf>
    <xf numFmtId="3" fontId="1" fillId="0" borderId="78" xfId="0" applyNumberFormat="1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79" xfId="0" applyNumberFormat="1" applyFont="1" applyBorder="1" applyAlignment="1">
      <alignment horizontal="right" vertical="top" wrapText="1"/>
    </xf>
    <xf numFmtId="167" fontId="4" fillId="27" borderId="44" xfId="57" applyNumberFormat="1" applyFont="1" applyFill="1" applyBorder="1" applyAlignment="1">
      <alignment horizontal="center" vertical="center" wrapText="1"/>
      <protection/>
    </xf>
    <xf numFmtId="167" fontId="4" fillId="27" borderId="80" xfId="57" applyNumberFormat="1" applyFont="1" applyFill="1" applyBorder="1" applyAlignment="1">
      <alignment horizontal="center" vertical="center" wrapText="1"/>
      <protection/>
    </xf>
    <xf numFmtId="1" fontId="4" fillId="0" borderId="44" xfId="58" applyNumberFormat="1" applyFont="1" applyBorder="1" applyAlignment="1">
      <alignment horizontal="left" vertical="center" wrapText="1"/>
      <protection/>
    </xf>
    <xf numFmtId="167" fontId="13" fillId="0" borderId="27" xfId="58" applyNumberFormat="1" applyBorder="1" applyAlignment="1">
      <alignment vertical="center" wrapText="1"/>
      <protection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right" vertical="center" wrapText="1"/>
    </xf>
    <xf numFmtId="0" fontId="4" fillId="27" borderId="26" xfId="0" applyFont="1" applyFill="1" applyBorder="1" applyAlignment="1">
      <alignment vertical="top" wrapText="1"/>
    </xf>
    <xf numFmtId="3" fontId="4" fillId="27" borderId="27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top" wrapText="1"/>
    </xf>
    <xf numFmtId="1" fontId="1" fillId="0" borderId="27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left" vertical="top" wrapText="1" indent="3"/>
    </xf>
    <xf numFmtId="0" fontId="5" fillId="3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67" fontId="1" fillId="0" borderId="27" xfId="58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8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right" wrapText="1"/>
    </xf>
    <xf numFmtId="0" fontId="0" fillId="0" borderId="84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85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6" fillId="0" borderId="8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top" wrapText="1"/>
    </xf>
    <xf numFmtId="0" fontId="4" fillId="0" borderId="86" xfId="0" applyFont="1" applyBorder="1" applyAlignment="1">
      <alignment horizontal="center" wrapText="1"/>
    </xf>
    <xf numFmtId="0" fontId="1" fillId="0" borderId="85" xfId="0" applyFont="1" applyBorder="1" applyAlignment="1">
      <alignment horizontal="center"/>
    </xf>
    <xf numFmtId="0" fontId="2" fillId="27" borderId="58" xfId="0" applyFont="1" applyFill="1" applyBorder="1" applyAlignment="1">
      <alignment horizontal="center" vertical="top" wrapText="1"/>
    </xf>
    <xf numFmtId="0" fontId="2" fillId="27" borderId="74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4" fillId="31" borderId="38" xfId="0" applyFont="1" applyFill="1" applyBorder="1" applyAlignment="1">
      <alignment horizontal="center" vertical="top" wrapText="1"/>
    </xf>
    <xf numFmtId="0" fontId="4" fillId="31" borderId="78" xfId="0" applyFont="1" applyFill="1" applyBorder="1" applyAlignment="1">
      <alignment horizontal="center" vertical="top" wrapText="1"/>
    </xf>
    <xf numFmtId="0" fontId="4" fillId="31" borderId="78" xfId="0" applyFont="1" applyFill="1" applyBorder="1" applyAlignment="1">
      <alignment horizontal="center" wrapText="1"/>
    </xf>
    <xf numFmtId="0" fontId="1" fillId="0" borderId="87" xfId="0" applyFont="1" applyBorder="1" applyAlignment="1">
      <alignment/>
    </xf>
    <xf numFmtId="0" fontId="1" fillId="0" borderId="81" xfId="0" applyFont="1" applyBorder="1" applyAlignment="1">
      <alignment/>
    </xf>
    <xf numFmtId="0" fontId="0" fillId="0" borderId="88" xfId="0" applyBorder="1" applyAlignment="1">
      <alignment/>
    </xf>
    <xf numFmtId="167" fontId="4" fillId="27" borderId="76" xfId="57" applyNumberFormat="1" applyFont="1" applyFill="1" applyBorder="1" applyAlignment="1">
      <alignment horizontal="center" vertical="center" wrapText="1"/>
      <protection/>
    </xf>
    <xf numFmtId="167" fontId="13" fillId="0" borderId="10" xfId="57" applyNumberFormat="1" applyBorder="1" applyAlignment="1">
      <alignment vertical="center" wrapText="1"/>
      <protection/>
    </xf>
    <xf numFmtId="167" fontId="2" fillId="27" borderId="28" xfId="58" applyNumberFormat="1" applyFont="1" applyFill="1" applyBorder="1" applyAlignment="1">
      <alignment horizontal="center" vertical="center" wrapText="1"/>
      <protection/>
    </xf>
    <xf numFmtId="167" fontId="4" fillId="27" borderId="89" xfId="58" applyNumberFormat="1" applyFont="1" applyFill="1" applyBorder="1" applyAlignment="1">
      <alignment horizontal="center" vertical="center" wrapText="1"/>
      <protection/>
    </xf>
    <xf numFmtId="167" fontId="13" fillId="0" borderId="10" xfId="58" applyNumberFormat="1" applyBorder="1" applyAlignment="1">
      <alignment vertical="center" wrapText="1"/>
      <protection/>
    </xf>
    <xf numFmtId="167" fontId="4" fillId="0" borderId="26" xfId="58" applyNumberFormat="1" applyFont="1" applyBorder="1" applyAlignment="1">
      <alignment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67" fontId="21" fillId="0" borderId="90" xfId="58" applyNumberFormat="1" applyFont="1" applyBorder="1" applyAlignment="1">
      <alignment vertical="center" wrapText="1"/>
      <protection/>
    </xf>
    <xf numFmtId="167" fontId="1" fillId="0" borderId="21" xfId="58" applyNumberFormat="1" applyFont="1" applyBorder="1" applyAlignment="1" applyProtection="1">
      <alignment horizontal="center" vertical="center" wrapText="1"/>
      <protection/>
    </xf>
    <xf numFmtId="167" fontId="2" fillId="27" borderId="28" xfId="57" applyNumberFormat="1" applyFont="1" applyFill="1" applyBorder="1" applyAlignment="1">
      <alignment horizontal="center" vertical="center" wrapText="1"/>
      <protection/>
    </xf>
    <xf numFmtId="167" fontId="4" fillId="27" borderId="89" xfId="57" applyNumberFormat="1" applyFont="1" applyFill="1" applyBorder="1" applyAlignment="1">
      <alignment horizontal="center" vertical="center" wrapText="1"/>
      <protection/>
    </xf>
    <xf numFmtId="167" fontId="1" fillId="0" borderId="21" xfId="57" applyNumberFormat="1" applyFont="1" applyBorder="1" applyAlignment="1" applyProtection="1">
      <alignment horizontal="center" vertical="center" wrapText="1"/>
      <protection/>
    </xf>
    <xf numFmtId="167" fontId="21" fillId="0" borderId="90" xfId="57" applyNumberFormat="1" applyFont="1" applyBorder="1" applyAlignment="1">
      <alignment horizontal="left" vertical="center" wrapText="1"/>
      <protection/>
    </xf>
    <xf numFmtId="167" fontId="21" fillId="0" borderId="21" xfId="57" applyNumberFormat="1" applyFont="1" applyBorder="1" applyAlignment="1">
      <alignment vertical="center" wrapText="1"/>
      <protection/>
    </xf>
    <xf numFmtId="167" fontId="13" fillId="0" borderId="22" xfId="57" applyNumberFormat="1" applyBorder="1" applyAlignment="1">
      <alignment vertical="center" wrapText="1"/>
      <protection/>
    </xf>
    <xf numFmtId="167" fontId="4" fillId="0" borderId="28" xfId="57" applyNumberFormat="1" applyFont="1" applyBorder="1" applyAlignment="1">
      <alignment horizontal="left" vertical="center" wrapText="1"/>
      <protection/>
    </xf>
    <xf numFmtId="167" fontId="4" fillId="0" borderId="89" xfId="57" applyNumberFormat="1" applyFont="1" applyBorder="1" applyAlignment="1">
      <alignment horizontal="center" vertical="center" wrapText="1"/>
      <protection/>
    </xf>
    <xf numFmtId="167" fontId="4" fillId="0" borderId="89" xfId="57" applyNumberFormat="1" applyFont="1" applyBorder="1" applyAlignment="1">
      <alignment vertical="center" wrapText="1"/>
      <protection/>
    </xf>
    <xf numFmtId="167" fontId="1" fillId="0" borderId="43" xfId="57" applyNumberFormat="1" applyFont="1" applyBorder="1" applyAlignment="1">
      <alignment vertical="center" wrapText="1"/>
      <protection/>
    </xf>
    <xf numFmtId="167" fontId="1" fillId="0" borderId="43" xfId="57" applyNumberFormat="1" applyFont="1" applyBorder="1" applyAlignment="1" applyProtection="1">
      <alignment vertical="center" wrapText="1"/>
      <protection locked="0"/>
    </xf>
    <xf numFmtId="167" fontId="1" fillId="0" borderId="91" xfId="57" applyNumberFormat="1" applyFont="1" applyBorder="1" applyAlignment="1" applyProtection="1">
      <alignment vertical="center" wrapText="1"/>
      <protection locked="0"/>
    </xf>
    <xf numFmtId="167" fontId="1" fillId="0" borderId="28" xfId="57" applyNumberFormat="1" applyFont="1" applyBorder="1" applyAlignment="1">
      <alignment horizontal="left" vertical="center" wrapText="1"/>
      <protection/>
    </xf>
    <xf numFmtId="167" fontId="1" fillId="0" borderId="89" xfId="57" applyNumberFormat="1" applyFont="1" applyBorder="1" applyAlignment="1" applyProtection="1">
      <alignment horizontal="right" vertical="center" wrapText="1"/>
      <protection locked="0"/>
    </xf>
    <xf numFmtId="167" fontId="1" fillId="0" borderId="90" xfId="57" applyNumberFormat="1" applyFont="1" applyBorder="1" applyAlignment="1" applyProtection="1">
      <alignment horizontal="left" vertical="center" wrapText="1"/>
      <protection locked="0"/>
    </xf>
    <xf numFmtId="167" fontId="1" fillId="0" borderId="21" xfId="57" applyNumberFormat="1" applyFont="1" applyBorder="1" applyAlignment="1" applyProtection="1">
      <alignment horizontal="center" vertical="center" wrapText="1"/>
      <protection locked="0"/>
    </xf>
    <xf numFmtId="167" fontId="1" fillId="0" borderId="92" xfId="57" applyNumberFormat="1" applyFont="1" applyBorder="1" applyAlignment="1" applyProtection="1">
      <alignment horizontal="center" vertical="center" wrapText="1"/>
      <protection locked="0"/>
    </xf>
    <xf numFmtId="167" fontId="1" fillId="0" borderId="89" xfId="58" applyNumberFormat="1" applyFont="1" applyBorder="1" applyAlignment="1" applyProtection="1">
      <alignment horizontal="right" vertical="center" wrapText="1"/>
      <protection locked="0"/>
    </xf>
    <xf numFmtId="167" fontId="1" fillId="0" borderId="90" xfId="58" applyNumberFormat="1" applyFont="1" applyBorder="1" applyAlignment="1" applyProtection="1">
      <alignment horizontal="left" vertical="center" wrapText="1"/>
      <protection locked="0"/>
    </xf>
    <xf numFmtId="167" fontId="1" fillId="0" borderId="21" xfId="58" applyNumberFormat="1" applyFont="1" applyBorder="1" applyAlignment="1" applyProtection="1">
      <alignment horizontal="center" vertical="center" wrapText="1"/>
      <protection locked="0"/>
    </xf>
    <xf numFmtId="167" fontId="13" fillId="0" borderId="21" xfId="58" applyNumberFormat="1" applyBorder="1" applyAlignment="1">
      <alignment vertical="center" wrapText="1"/>
      <protection/>
    </xf>
    <xf numFmtId="167" fontId="13" fillId="0" borderId="92" xfId="58" applyNumberForma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0" fontId="4" fillId="27" borderId="32" xfId="0" applyFont="1" applyFill="1" applyBorder="1" applyAlignment="1">
      <alignment horizontal="center" wrapText="1"/>
    </xf>
    <xf numFmtId="0" fontId="1" fillId="0" borderId="10" xfId="70" applyNumberFormat="1" applyFont="1" applyBorder="1" applyAlignment="1">
      <alignment horizontal="right" vertical="center" wrapText="1"/>
    </xf>
    <xf numFmtId="0" fontId="1" fillId="0" borderId="21" xfId="70" applyNumberFormat="1" applyFont="1" applyBorder="1" applyAlignment="1">
      <alignment horizontal="right" vertical="center" wrapText="1"/>
    </xf>
    <xf numFmtId="0" fontId="1" fillId="0" borderId="43" xfId="70" applyNumberFormat="1" applyFont="1" applyBorder="1" applyAlignment="1">
      <alignment horizontal="right" vertical="center" wrapText="1"/>
    </xf>
    <xf numFmtId="0" fontId="1" fillId="0" borderId="93" xfId="7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94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3" fontId="4" fillId="0" borderId="95" xfId="0" applyNumberFormat="1" applyFont="1" applyBorder="1" applyAlignment="1">
      <alignment horizontal="right" vertical="top" wrapText="1"/>
    </xf>
    <xf numFmtId="0" fontId="19" fillId="27" borderId="25" xfId="0" applyFont="1" applyFill="1" applyBorder="1" applyAlignment="1">
      <alignment/>
    </xf>
    <xf numFmtId="0" fontId="19" fillId="27" borderId="23" xfId="0" applyFont="1" applyFill="1" applyBorder="1" applyAlignment="1">
      <alignment horizontal="right"/>
    </xf>
    <xf numFmtId="0" fontId="19" fillId="27" borderId="96" xfId="0" applyFont="1" applyFill="1" applyBorder="1" applyAlignment="1">
      <alignment horizontal="right"/>
    </xf>
    <xf numFmtId="0" fontId="0" fillId="0" borderId="97" xfId="0" applyBorder="1" applyAlignment="1">
      <alignment/>
    </xf>
    <xf numFmtId="3" fontId="0" fillId="0" borderId="78" xfId="0" applyNumberFormat="1" applyBorder="1" applyAlignment="1">
      <alignment/>
    </xf>
    <xf numFmtId="9" fontId="0" fillId="0" borderId="98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22" xfId="0" applyNumberFormat="1" applyBorder="1" applyAlignment="1">
      <alignment/>
    </xf>
    <xf numFmtId="0" fontId="19" fillId="0" borderId="25" xfId="0" applyFont="1" applyBorder="1" applyAlignment="1">
      <alignment/>
    </xf>
    <xf numFmtId="3" fontId="19" fillId="0" borderId="23" xfId="0" applyNumberFormat="1" applyFont="1" applyBorder="1" applyAlignment="1">
      <alignment/>
    </xf>
    <xf numFmtId="9" fontId="19" fillId="0" borderId="96" xfId="0" applyNumberFormat="1" applyFont="1" applyBorder="1" applyAlignment="1">
      <alignment/>
    </xf>
    <xf numFmtId="0" fontId="25" fillId="0" borderId="97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62" xfId="0" applyFont="1" applyBorder="1" applyAlignment="1">
      <alignment wrapText="1"/>
    </xf>
    <xf numFmtId="0" fontId="26" fillId="0" borderId="25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3" xfId="0" applyNumberFormat="1" applyFont="1" applyBorder="1" applyAlignment="1">
      <alignment horizontal="right" vertical="center" wrapText="1"/>
    </xf>
    <xf numFmtId="0" fontId="1" fillId="0" borderId="87" xfId="0" applyFont="1" applyBorder="1" applyAlignment="1">
      <alignment wrapText="1"/>
    </xf>
    <xf numFmtId="0" fontId="1" fillId="0" borderId="99" xfId="0" applyFont="1" applyBorder="1" applyAlignment="1">
      <alignment horizontal="center" wrapText="1"/>
    </xf>
    <xf numFmtId="3" fontId="1" fillId="0" borderId="9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7" fontId="13" fillId="0" borderId="10" xfId="57" applyNumberFormat="1" applyBorder="1" applyAlignment="1">
      <alignment horizontal="center" vertical="center" wrapText="1"/>
      <protection/>
    </xf>
    <xf numFmtId="167" fontId="13" fillId="0" borderId="27" xfId="57" applyNumberFormat="1" applyBorder="1" applyAlignment="1">
      <alignment vertical="center" wrapText="1"/>
      <protection/>
    </xf>
    <xf numFmtId="167" fontId="1" fillId="0" borderId="10" xfId="57" applyNumberFormat="1" applyFont="1" applyBorder="1" applyAlignment="1" applyProtection="1">
      <alignment horizontal="left" vertical="center" wrapText="1"/>
      <protection locked="0"/>
    </xf>
    <xf numFmtId="167" fontId="1" fillId="0" borderId="80" xfId="57" applyNumberFormat="1" applyFont="1" applyBorder="1" applyAlignment="1" applyProtection="1">
      <alignment horizontal="right" vertical="center" wrapText="1"/>
      <protection locked="0"/>
    </xf>
    <xf numFmtId="167" fontId="1" fillId="0" borderId="27" xfId="57" applyNumberFormat="1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27" fillId="0" borderId="0" xfId="0" applyFont="1" applyAlignment="1">
      <alignment/>
    </xf>
    <xf numFmtId="3" fontId="1" fillId="0" borderId="31" xfId="0" applyNumberFormat="1" applyFont="1" applyFill="1" applyBorder="1" applyAlignment="1">
      <alignment horizontal="right" vertical="top" wrapText="1"/>
    </xf>
    <xf numFmtId="3" fontId="1" fillId="0" borderId="3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167" fontId="1" fillId="0" borderId="27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0" xfId="0" applyNumberFormat="1" applyFont="1" applyBorder="1" applyAlignment="1">
      <alignment horizontal="right" vertical="top" wrapText="1"/>
    </xf>
    <xf numFmtId="3" fontId="1" fillId="0" borderId="59" xfId="0" applyNumberFormat="1" applyFont="1" applyBorder="1" applyAlignment="1">
      <alignment horizontal="right"/>
    </xf>
    <xf numFmtId="3" fontId="1" fillId="0" borderId="59" xfId="0" applyNumberFormat="1" applyFont="1" applyFill="1" applyBorder="1" applyAlignment="1">
      <alignment horizontal="right"/>
    </xf>
    <xf numFmtId="3" fontId="1" fillId="0" borderId="59" xfId="0" applyNumberFormat="1" applyFont="1" applyBorder="1" applyAlignment="1">
      <alignment horizontal="right" vertical="top" wrapText="1"/>
    </xf>
    <xf numFmtId="3" fontId="1" fillId="0" borderId="59" xfId="0" applyNumberFormat="1" applyFont="1" applyFill="1" applyBorder="1" applyAlignment="1">
      <alignment horizontal="right" vertical="top" wrapText="1"/>
    </xf>
    <xf numFmtId="3" fontId="1" fillId="0" borderId="74" xfId="0" applyNumberFormat="1" applyFont="1" applyFill="1" applyBorder="1" applyAlignment="1">
      <alignment horizontal="right" vertical="top" wrapText="1"/>
    </xf>
    <xf numFmtId="0" fontId="4" fillId="27" borderId="27" xfId="0" applyFont="1" applyFill="1" applyBorder="1" applyAlignment="1">
      <alignment horizont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0" borderId="101" xfId="0" applyNumberFormat="1" applyFont="1" applyBorder="1" applyAlignment="1">
      <alignment horizontal="right" vertical="center" wrapText="1"/>
    </xf>
    <xf numFmtId="3" fontId="1" fillId="0" borderId="10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0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104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1" fillId="0" borderId="57" xfId="0" applyFont="1" applyFill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0" fontId="4" fillId="27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 wrapText="1"/>
    </xf>
    <xf numFmtId="10" fontId="4" fillId="27" borderId="14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27" borderId="66" xfId="0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vertical="center" wrapText="1"/>
    </xf>
    <xf numFmtId="3" fontId="1" fillId="0" borderId="57" xfId="0" applyNumberFormat="1" applyFont="1" applyFill="1" applyBorder="1" applyAlignment="1">
      <alignment vertical="center" wrapText="1"/>
    </xf>
    <xf numFmtId="10" fontId="1" fillId="0" borderId="57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0" fontId="1" fillId="0" borderId="57" xfId="0" applyNumberFormat="1" applyFont="1" applyBorder="1" applyAlignment="1">
      <alignment horizontal="center" vertical="center" wrapText="1"/>
    </xf>
    <xf numFmtId="3" fontId="1" fillId="0" borderId="105" xfId="0" applyNumberFormat="1" applyFont="1" applyBorder="1" applyAlignment="1">
      <alignment horizontal="right" vertical="center" wrapText="1"/>
    </xf>
    <xf numFmtId="0" fontId="8" fillId="0" borderId="76" xfId="0" applyFont="1" applyBorder="1" applyAlignment="1">
      <alignment vertical="center" wrapText="1"/>
    </xf>
    <xf numFmtId="3" fontId="1" fillId="0" borderId="76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74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0" fontId="1" fillId="0" borderId="74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0" fontId="21" fillId="27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7" borderId="106" xfId="0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right" vertical="top" wrapText="1"/>
    </xf>
    <xf numFmtId="10" fontId="4" fillId="27" borderId="14" xfId="0" applyNumberFormat="1" applyFont="1" applyFill="1" applyBorder="1" applyAlignment="1">
      <alignment vertical="top" wrapText="1"/>
    </xf>
    <xf numFmtId="0" fontId="4" fillId="27" borderId="14" xfId="0" applyFont="1" applyFill="1" applyBorder="1" applyAlignment="1">
      <alignment/>
    </xf>
    <xf numFmtId="0" fontId="4" fillId="27" borderId="14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176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44" xfId="58" applyNumberFormat="1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32" fillId="0" borderId="0" xfId="59" applyNumberFormat="1" applyFont="1" applyAlignment="1">
      <alignment vertical="center" wrapText="1"/>
      <protection/>
    </xf>
    <xf numFmtId="0" fontId="13" fillId="0" borderId="0" xfId="61" applyAlignment="1">
      <alignment vertical="center" wrapText="1"/>
      <protection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167" fontId="33" fillId="0" borderId="0" xfId="61" applyNumberFormat="1" applyFont="1" applyAlignment="1">
      <alignment horizontal="center" vertical="center" wrapText="1"/>
      <protection/>
    </xf>
    <xf numFmtId="167" fontId="33" fillId="0" borderId="0" xfId="61" applyNumberFormat="1" applyFont="1" applyAlignment="1">
      <alignment vertical="center" wrapText="1"/>
      <protection/>
    </xf>
    <xf numFmtId="167" fontId="14" fillId="0" borderId="0" xfId="61" applyNumberFormat="1" applyFont="1" applyAlignment="1">
      <alignment horizontal="right" vertical="center"/>
      <protection/>
    </xf>
    <xf numFmtId="0" fontId="16" fillId="0" borderId="25" xfId="61" applyFont="1" applyBorder="1" applyAlignment="1">
      <alignment horizontal="center" vertical="center" wrapText="1"/>
      <protection/>
    </xf>
    <xf numFmtId="0" fontId="34" fillId="0" borderId="23" xfId="61" applyFont="1" applyBorder="1" applyAlignment="1">
      <alignment horizontal="center" vertical="center" wrapText="1"/>
      <protection/>
    </xf>
    <xf numFmtId="0" fontId="34" fillId="0" borderId="96" xfId="61" applyFont="1" applyBorder="1" applyAlignment="1">
      <alignment horizontal="center" vertical="center" wrapText="1"/>
      <protection/>
    </xf>
    <xf numFmtId="0" fontId="16" fillId="0" borderId="0" xfId="61" applyFont="1" applyAlignment="1">
      <alignment horizontal="center" vertical="center" wrapText="1"/>
      <protection/>
    </xf>
    <xf numFmtId="0" fontId="16" fillId="0" borderId="23" xfId="61" applyFont="1" applyBorder="1" applyAlignment="1">
      <alignment horizontal="center" vertical="center" wrapText="1"/>
      <protection/>
    </xf>
    <xf numFmtId="0" fontId="16" fillId="0" borderId="96" xfId="61" applyFont="1" applyBorder="1" applyAlignment="1">
      <alignment horizontal="center" vertical="center" wrapText="1"/>
      <protection/>
    </xf>
    <xf numFmtId="0" fontId="13" fillId="0" borderId="26" xfId="6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vertical="center" wrapText="1"/>
      <protection locked="0"/>
    </xf>
    <xf numFmtId="167" fontId="13" fillId="0" borderId="10" xfId="61" applyNumberFormat="1" applyBorder="1" applyAlignment="1" applyProtection="1">
      <alignment vertical="center" wrapText="1"/>
      <protection locked="0"/>
    </xf>
    <xf numFmtId="167" fontId="13" fillId="0" borderId="27" xfId="61" applyNumberFormat="1" applyBorder="1" applyAlignment="1" applyProtection="1">
      <alignment vertical="center" wrapText="1"/>
      <protection locked="0"/>
    </xf>
    <xf numFmtId="0" fontId="13" fillId="0" borderId="26" xfId="61" applyFont="1" applyBorder="1" applyAlignment="1">
      <alignment horizontal="center" vertical="center" wrapText="1"/>
      <protection/>
    </xf>
    <xf numFmtId="0" fontId="13" fillId="0" borderId="0" xfId="61" applyFont="1" applyAlignment="1">
      <alignment horizontal="right" vertical="center" wrapText="1"/>
      <protection/>
    </xf>
    <xf numFmtId="0" fontId="13" fillId="0" borderId="0" xfId="61" applyFont="1" applyAlignment="1">
      <alignment vertical="center" wrapText="1"/>
      <protection/>
    </xf>
    <xf numFmtId="0" fontId="19" fillId="0" borderId="1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32" xfId="0" applyNumberFormat="1" applyFont="1" applyBorder="1" applyAlignment="1">
      <alignment horizontal="right"/>
    </xf>
    <xf numFmtId="3" fontId="0" fillId="0" borderId="108" xfId="0" applyNumberFormat="1" applyFont="1" applyBorder="1" applyAlignment="1">
      <alignment horizontal="right"/>
    </xf>
    <xf numFmtId="0" fontId="19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9" fillId="0" borderId="109" xfId="0" applyFont="1" applyBorder="1" applyAlignment="1">
      <alignment/>
    </xf>
    <xf numFmtId="0" fontId="19" fillId="0" borderId="110" xfId="0" applyFont="1" applyBorder="1" applyAlignment="1">
      <alignment/>
    </xf>
    <xf numFmtId="167" fontId="13" fillId="0" borderId="0" xfId="60" applyNumberFormat="1" applyAlignment="1">
      <alignment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167" fontId="14" fillId="0" borderId="0" xfId="60" applyNumberFormat="1" applyFont="1" applyAlignment="1">
      <alignment horizontal="right" vertical="center"/>
      <protection/>
    </xf>
    <xf numFmtId="167" fontId="34" fillId="0" borderId="67" xfId="60" applyNumberFormat="1" applyFont="1" applyBorder="1" applyAlignment="1">
      <alignment horizontal="center" vertical="center"/>
      <protection/>
    </xf>
    <xf numFmtId="167" fontId="34" fillId="0" borderId="57" xfId="60" applyNumberFormat="1" applyFont="1" applyBorder="1" applyAlignment="1">
      <alignment horizontal="center"/>
      <protection/>
    </xf>
    <xf numFmtId="167" fontId="34" fillId="0" borderId="111" xfId="60" applyNumberFormat="1" applyFont="1" applyBorder="1" applyAlignment="1">
      <alignment horizontal="center"/>
      <protection/>
    </xf>
    <xf numFmtId="167" fontId="15" fillId="0" borderId="112" xfId="60" applyNumberFormat="1" applyFont="1" applyBorder="1" applyAlignment="1">
      <alignment horizontal="centerContinuous" vertical="center"/>
      <protection/>
    </xf>
    <xf numFmtId="167" fontId="34" fillId="0" borderId="113" xfId="60" applyNumberFormat="1" applyFont="1" applyBorder="1" applyAlignment="1">
      <alignment horizontal="centerContinuous" vertical="center"/>
      <protection/>
    </xf>
    <xf numFmtId="167" fontId="34" fillId="0" borderId="11" xfId="60" applyNumberFormat="1" applyFont="1" applyBorder="1" applyAlignment="1">
      <alignment horizontal="centerContinuous" vertical="center"/>
      <protection/>
    </xf>
    <xf numFmtId="167" fontId="34" fillId="0" borderId="0" xfId="60" applyNumberFormat="1" applyFont="1" applyAlignment="1">
      <alignment vertical="center"/>
      <protection/>
    </xf>
    <xf numFmtId="167" fontId="16" fillId="0" borderId="58" xfId="60" applyNumberFormat="1" applyFont="1" applyBorder="1" applyAlignment="1">
      <alignment horizontal="center" vertical="center" wrapText="1"/>
      <protection/>
    </xf>
    <xf numFmtId="167" fontId="15" fillId="0" borderId="58" xfId="60" applyNumberFormat="1" applyFont="1" applyBorder="1" applyAlignment="1">
      <alignment horizontal="center" vertical="center"/>
      <protection/>
    </xf>
    <xf numFmtId="167" fontId="34" fillId="0" borderId="114" xfId="60" applyNumberFormat="1" applyFont="1" applyBorder="1" applyAlignment="1">
      <alignment horizontal="center" vertical="center" wrapText="1"/>
      <protection/>
    </xf>
    <xf numFmtId="167" fontId="34" fillId="0" borderId="72" xfId="60" applyNumberFormat="1" applyFont="1" applyBorder="1" applyAlignment="1">
      <alignment horizontal="center" vertical="center"/>
      <protection/>
    </xf>
    <xf numFmtId="167" fontId="34" fillId="0" borderId="115" xfId="60" applyNumberFormat="1" applyFont="1" applyBorder="1" applyAlignment="1">
      <alignment horizontal="center" vertical="center"/>
      <protection/>
    </xf>
    <xf numFmtId="167" fontId="34" fillId="0" borderId="92" xfId="60" applyNumberFormat="1" applyFont="1" applyBorder="1" applyAlignment="1">
      <alignment horizontal="center" vertical="center" wrapText="1"/>
      <protection/>
    </xf>
    <xf numFmtId="167" fontId="35" fillId="0" borderId="58" xfId="60" applyNumberFormat="1" applyFont="1" applyBorder="1" applyAlignment="1">
      <alignment horizontal="center"/>
      <protection/>
    </xf>
    <xf numFmtId="167" fontId="34" fillId="0" borderId="0" xfId="60" applyNumberFormat="1" applyFont="1" applyAlignment="1">
      <alignment horizontal="center" vertical="center"/>
      <protection/>
    </xf>
    <xf numFmtId="167" fontId="16" fillId="0" borderId="25" xfId="60" applyNumberFormat="1" applyFont="1" applyBorder="1" applyAlignment="1">
      <alignment horizontal="center" vertical="center" wrapText="1"/>
      <protection/>
    </xf>
    <xf numFmtId="167" fontId="13" fillId="33" borderId="23" xfId="60" applyNumberFormat="1" applyFont="1" applyFill="1" applyBorder="1" applyAlignment="1" applyProtection="1">
      <alignment vertical="center" wrapText="1"/>
      <protection/>
    </xf>
    <xf numFmtId="167" fontId="13" fillId="0" borderId="0" xfId="60" applyNumberFormat="1" applyFont="1" applyAlignment="1">
      <alignment vertical="center" wrapText="1"/>
      <protection/>
    </xf>
    <xf numFmtId="168" fontId="13" fillId="0" borderId="10" xfId="59" applyNumberFormat="1" applyFont="1" applyBorder="1" applyAlignment="1" applyProtection="1">
      <alignment vertical="center" wrapText="1"/>
      <protection locked="0"/>
    </xf>
    <xf numFmtId="167" fontId="13" fillId="0" borderId="10" xfId="60" applyNumberFormat="1" applyFont="1" applyBorder="1" applyAlignment="1" applyProtection="1">
      <alignment vertical="center" wrapText="1"/>
      <protection locked="0"/>
    </xf>
    <xf numFmtId="167" fontId="13" fillId="0" borderId="27" xfId="60" applyNumberFormat="1" applyFont="1" applyBorder="1" applyAlignment="1">
      <alignment vertical="center" wrapText="1"/>
      <protection/>
    </xf>
    <xf numFmtId="167" fontId="16" fillId="0" borderId="116" xfId="60" applyNumberFormat="1" applyFont="1" applyBorder="1" applyAlignment="1">
      <alignment horizontal="center" vertical="center" wrapText="1"/>
      <protection/>
    </xf>
    <xf numFmtId="167" fontId="36" fillId="0" borderId="26" xfId="59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" fillId="0" borderId="10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71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top" wrapText="1"/>
    </xf>
    <xf numFmtId="0" fontId="1" fillId="0" borderId="12" xfId="0" applyFont="1" applyBorder="1" applyAlignment="1" quotePrefix="1">
      <alignment horizontal="right"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0" fontId="1" fillId="0" borderId="71" xfId="0" applyFont="1" applyBorder="1" applyAlignment="1">
      <alignment horizontal="center" wrapText="1"/>
    </xf>
    <xf numFmtId="0" fontId="1" fillId="0" borderId="65" xfId="0" applyFont="1" applyBorder="1" applyAlignment="1">
      <alignment vertical="top" wrapText="1"/>
    </xf>
    <xf numFmtId="0" fontId="1" fillId="0" borderId="65" xfId="0" applyFont="1" applyBorder="1" applyAlignment="1">
      <alignment horizontal="right" vertical="top" wrapText="1"/>
    </xf>
    <xf numFmtId="3" fontId="1" fillId="0" borderId="65" xfId="0" applyNumberFormat="1" applyFont="1" applyBorder="1" applyAlignment="1">
      <alignment horizontal="right" vertical="top" wrapText="1"/>
    </xf>
    <xf numFmtId="0" fontId="1" fillId="0" borderId="117" xfId="0" applyFont="1" applyBorder="1" applyAlignment="1">
      <alignment horizontal="center" wrapText="1"/>
    </xf>
    <xf numFmtId="0" fontId="1" fillId="0" borderId="118" xfId="0" applyFont="1" applyBorder="1" applyAlignment="1">
      <alignment vertical="top" wrapText="1"/>
    </xf>
    <xf numFmtId="0" fontId="1" fillId="0" borderId="118" xfId="0" applyFont="1" applyBorder="1" applyAlignment="1">
      <alignment horizontal="right" vertical="top" wrapText="1"/>
    </xf>
    <xf numFmtId="3" fontId="1" fillId="0" borderId="118" xfId="0" applyNumberFormat="1" applyFont="1" applyBorder="1" applyAlignment="1">
      <alignment horizontal="right" vertical="top" wrapText="1"/>
    </xf>
    <xf numFmtId="0" fontId="4" fillId="0" borderId="66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indent="2"/>
    </xf>
    <xf numFmtId="0" fontId="1" fillId="0" borderId="10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9" fillId="0" borderId="0" xfId="63" applyProtection="1">
      <alignment/>
      <protection locked="0"/>
    </xf>
    <xf numFmtId="0" fontId="16" fillId="0" borderId="119" xfId="63" applyFont="1" applyBorder="1" applyAlignment="1" applyProtection="1">
      <alignment horizontal="center" vertical="center" wrapText="1"/>
      <protection/>
    </xf>
    <xf numFmtId="0" fontId="16" fillId="0" borderId="120" xfId="63" applyFont="1" applyBorder="1" applyAlignment="1" applyProtection="1">
      <alignment horizontal="center" vertical="center"/>
      <protection/>
    </xf>
    <xf numFmtId="0" fontId="16" fillId="0" borderId="121" xfId="63" applyFont="1" applyBorder="1" applyAlignment="1" applyProtection="1">
      <alignment horizontal="center" vertical="center"/>
      <protection/>
    </xf>
    <xf numFmtId="0" fontId="39" fillId="0" borderId="0" xfId="63" applyProtection="1">
      <alignment/>
      <protection/>
    </xf>
    <xf numFmtId="0" fontId="13" fillId="0" borderId="122" xfId="63" applyFont="1" applyBorder="1" applyAlignment="1" applyProtection="1">
      <alignment horizontal="left" vertical="center"/>
      <protection/>
    </xf>
    <xf numFmtId="0" fontId="41" fillId="0" borderId="10" xfId="63" applyFont="1" applyBorder="1" applyAlignment="1" applyProtection="1">
      <alignment vertical="center"/>
      <protection/>
    </xf>
    <xf numFmtId="167" fontId="13" fillId="0" borderId="10" xfId="63" applyNumberFormat="1" applyFont="1" applyBorder="1" applyAlignment="1" applyProtection="1">
      <alignment vertical="center"/>
      <protection/>
    </xf>
    <xf numFmtId="167" fontId="13" fillId="0" borderId="123" xfId="63" applyNumberFormat="1" applyFont="1" applyBorder="1" applyAlignment="1" applyProtection="1">
      <alignment vertical="center"/>
      <protection/>
    </xf>
    <xf numFmtId="0" fontId="39" fillId="0" borderId="0" xfId="63" applyAlignment="1" applyProtection="1">
      <alignment vertical="center"/>
      <protection/>
    </xf>
    <xf numFmtId="0" fontId="13" fillId="0" borderId="10" xfId="63" applyFont="1" applyBorder="1" applyAlignment="1" applyProtection="1">
      <alignment vertical="center"/>
      <protection locked="0"/>
    </xf>
    <xf numFmtId="167" fontId="13" fillId="0" borderId="10" xfId="63" applyNumberFormat="1" applyFont="1" applyBorder="1" applyAlignment="1" applyProtection="1">
      <alignment vertical="center"/>
      <protection locked="0"/>
    </xf>
    <xf numFmtId="3" fontId="39" fillId="0" borderId="0" xfId="63" applyNumberFormat="1" applyAlignment="1" applyProtection="1">
      <alignment vertical="center"/>
      <protection locked="0"/>
    </xf>
    <xf numFmtId="0" fontId="39" fillId="0" borderId="0" xfId="63" applyAlignment="1" applyProtection="1">
      <alignment vertical="center"/>
      <protection locked="0"/>
    </xf>
    <xf numFmtId="0" fontId="13" fillId="0" borderId="124" xfId="63" applyFont="1" applyBorder="1" applyAlignment="1" applyProtection="1">
      <alignment horizontal="left" vertical="center"/>
      <protection/>
    </xf>
    <xf numFmtId="0" fontId="16" fillId="0" borderId="125" xfId="63" applyFont="1" applyBorder="1" applyAlignment="1" applyProtection="1">
      <alignment vertical="center"/>
      <protection/>
    </xf>
    <xf numFmtId="167" fontId="16" fillId="0" borderId="125" xfId="63" applyNumberFormat="1" applyFont="1" applyBorder="1" applyAlignment="1" applyProtection="1">
      <alignment vertical="center"/>
      <protection/>
    </xf>
    <xf numFmtId="167" fontId="16" fillId="0" borderId="126" xfId="63" applyNumberFormat="1" applyFont="1" applyBorder="1" applyAlignment="1" applyProtection="1">
      <alignment vertical="center"/>
      <protection/>
    </xf>
    <xf numFmtId="3" fontId="39" fillId="0" borderId="0" xfId="63" applyNumberFormat="1" applyAlignment="1" applyProtection="1">
      <alignment vertical="center"/>
      <protection/>
    </xf>
    <xf numFmtId="0" fontId="16" fillId="0" borderId="124" xfId="63" applyFont="1" applyBorder="1" applyAlignment="1" applyProtection="1">
      <alignment horizontal="left" vertical="center"/>
      <protection/>
    </xf>
    <xf numFmtId="167" fontId="39" fillId="0" borderId="0" xfId="63" applyNumberFormat="1" applyAlignment="1" applyProtection="1">
      <alignment vertical="center"/>
      <protection/>
    </xf>
    <xf numFmtId="0" fontId="13" fillId="0" borderId="0" xfId="63" applyFont="1" applyProtection="1">
      <alignment/>
      <protection/>
    </xf>
    <xf numFmtId="0" fontId="13" fillId="0" borderId="0" xfId="63" applyFont="1" applyProtection="1">
      <alignment/>
      <protection locked="0"/>
    </xf>
    <xf numFmtId="0" fontId="13" fillId="0" borderId="0" xfId="62">
      <alignment/>
      <protection/>
    </xf>
    <xf numFmtId="0" fontId="1" fillId="0" borderId="0" xfId="0" applyFont="1" applyBorder="1" applyAlignment="1">
      <alignment/>
    </xf>
    <xf numFmtId="167" fontId="42" fillId="0" borderId="0" xfId="62" applyNumberFormat="1" applyFont="1" applyAlignment="1">
      <alignment horizontal="center" vertical="center" wrapText="1"/>
      <protection/>
    </xf>
    <xf numFmtId="167" fontId="42" fillId="0" borderId="0" xfId="62" applyNumberFormat="1" applyFont="1" applyAlignment="1">
      <alignment vertical="center" wrapText="1"/>
      <protection/>
    </xf>
    <xf numFmtId="167" fontId="9" fillId="0" borderId="0" xfId="62" applyNumberFormat="1" applyFont="1" applyAlignment="1">
      <alignment horizontal="right"/>
      <protection/>
    </xf>
    <xf numFmtId="167" fontId="33" fillId="0" borderId="0" xfId="62" applyNumberFormat="1" applyFont="1" applyBorder="1" applyAlignment="1">
      <alignment vertical="center" wrapText="1"/>
      <protection/>
    </xf>
    <xf numFmtId="167" fontId="33" fillId="0" borderId="0" xfId="62" applyNumberFormat="1" applyFont="1" applyAlignment="1">
      <alignment vertical="center" wrapText="1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96" xfId="62" applyFont="1" applyBorder="1" applyAlignment="1">
      <alignment horizontal="center" vertical="center" wrapText="1"/>
      <protection/>
    </xf>
    <xf numFmtId="0" fontId="34" fillId="0" borderId="0" xfId="62" applyFont="1" applyAlignment="1">
      <alignment horizontal="center" vertical="center" wrapText="1"/>
      <protection/>
    </xf>
    <xf numFmtId="0" fontId="4" fillId="0" borderId="29" xfId="62" applyFont="1" applyBorder="1" applyAlignment="1">
      <alignment horizontal="centerContinuous" vertical="center" wrapText="1"/>
      <protection/>
    </xf>
    <xf numFmtId="0" fontId="4" fillId="0" borderId="30" xfId="62" applyFont="1" applyBorder="1" applyAlignment="1">
      <alignment horizontal="centerContinuous" vertical="center" wrapText="1"/>
      <protection/>
    </xf>
    <xf numFmtId="0" fontId="4" fillId="0" borderId="127" xfId="62" applyFont="1" applyBorder="1" applyAlignment="1">
      <alignment horizontal="centerContinuous" vertical="center" wrapText="1"/>
      <protection/>
    </xf>
    <xf numFmtId="0" fontId="34" fillId="0" borderId="0" xfId="62" applyFont="1" applyAlignment="1">
      <alignment vertical="center" wrapText="1"/>
      <protection/>
    </xf>
    <xf numFmtId="0" fontId="1" fillId="0" borderId="97" xfId="62" applyFont="1" applyBorder="1" applyAlignment="1">
      <alignment vertical="center" wrapText="1"/>
      <protection/>
    </xf>
    <xf numFmtId="167" fontId="1" fillId="0" borderId="78" xfId="62" applyNumberFormat="1" applyFont="1" applyBorder="1" applyAlignment="1" applyProtection="1">
      <alignment vertical="center" wrapText="1"/>
      <protection locked="0"/>
    </xf>
    <xf numFmtId="167" fontId="1" fillId="0" borderId="98" xfId="62" applyNumberFormat="1" applyFont="1" applyBorder="1" applyAlignment="1" applyProtection="1">
      <alignment vertical="center" wrapText="1"/>
      <protection locked="0"/>
    </xf>
    <xf numFmtId="0" fontId="13" fillId="0" borderId="0" xfId="62" applyAlignment="1">
      <alignment vertical="center" wrapText="1"/>
      <protection/>
    </xf>
    <xf numFmtId="0" fontId="1" fillId="0" borderId="26" xfId="62" applyFont="1" applyBorder="1" applyAlignment="1">
      <alignment vertical="center" wrapText="1"/>
      <protection/>
    </xf>
    <xf numFmtId="167" fontId="1" fillId="0" borderId="10" xfId="62" applyNumberFormat="1" applyFont="1" applyBorder="1" applyAlignment="1" applyProtection="1">
      <alignment vertical="center" wrapText="1"/>
      <protection locked="0"/>
    </xf>
    <xf numFmtId="167" fontId="1" fillId="0" borderId="27" xfId="62" applyNumberFormat="1" applyFont="1" applyBorder="1" applyAlignment="1" applyProtection="1">
      <alignment vertical="center" wrapText="1"/>
      <protection locked="0"/>
    </xf>
    <xf numFmtId="0" fontId="1" fillId="0" borderId="90" xfId="62" applyFont="1" applyBorder="1" applyAlignment="1">
      <alignment vertical="center" wrapText="1"/>
      <protection/>
    </xf>
    <xf numFmtId="167" fontId="1" fillId="0" borderId="21" xfId="62" applyNumberFormat="1" applyFont="1" applyBorder="1" applyAlignment="1" applyProtection="1">
      <alignment vertical="center" wrapText="1"/>
      <protection locked="0"/>
    </xf>
    <xf numFmtId="167" fontId="1" fillId="0" borderId="92" xfId="62" applyNumberFormat="1" applyFont="1" applyBorder="1" applyAlignment="1" applyProtection="1">
      <alignment vertical="center" wrapText="1"/>
      <protection locked="0"/>
    </xf>
    <xf numFmtId="0" fontId="4" fillId="0" borderId="90" xfId="62" applyFont="1" applyBorder="1" applyAlignment="1">
      <alignment vertical="center" wrapText="1"/>
      <protection/>
    </xf>
    <xf numFmtId="167" fontId="4" fillId="0" borderId="21" xfId="62" applyNumberFormat="1" applyFont="1" applyBorder="1" applyAlignment="1">
      <alignment vertical="center" wrapText="1"/>
      <protection/>
    </xf>
    <xf numFmtId="167" fontId="4" fillId="0" borderId="92" xfId="62" applyNumberFormat="1" applyFont="1" applyBorder="1" applyAlignment="1">
      <alignment vertical="center" wrapText="1"/>
      <protection/>
    </xf>
    <xf numFmtId="0" fontId="36" fillId="0" borderId="0" xfId="62" applyFont="1" applyAlignment="1">
      <alignment vertical="center" wrapText="1"/>
      <protection/>
    </xf>
    <xf numFmtId="0" fontId="1" fillId="0" borderId="29" xfId="62" applyFont="1" applyBorder="1" applyAlignment="1">
      <alignment vertical="center" wrapText="1"/>
      <protection/>
    </xf>
    <xf numFmtId="167" fontId="1" fillId="0" borderId="30" xfId="62" applyNumberFormat="1" applyFont="1" applyBorder="1" applyAlignment="1" applyProtection="1">
      <alignment vertical="center" wrapText="1"/>
      <protection locked="0"/>
    </xf>
    <xf numFmtId="167" fontId="1" fillId="0" borderId="127" xfId="62" applyNumberFormat="1" applyFont="1" applyBorder="1" applyAlignment="1" applyProtection="1">
      <alignment vertical="center" wrapText="1"/>
      <protection locked="0"/>
    </xf>
    <xf numFmtId="0" fontId="4" fillId="0" borderId="29" xfId="62" applyFont="1" applyBorder="1" applyAlignment="1">
      <alignment vertical="center" wrapText="1"/>
      <protection/>
    </xf>
    <xf numFmtId="167" fontId="4" fillId="0" borderId="30" xfId="62" applyNumberFormat="1" applyFont="1" applyBorder="1" applyAlignment="1">
      <alignment vertical="center" wrapText="1"/>
      <protection/>
    </xf>
    <xf numFmtId="167" fontId="4" fillId="0" borderId="127" xfId="62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wrapText="1"/>
      <protection/>
    </xf>
    <xf numFmtId="167" fontId="4" fillId="0" borderId="0" xfId="62" applyNumberFormat="1" applyFont="1" applyBorder="1" applyAlignment="1">
      <alignment vertical="center" wrapText="1"/>
      <protection/>
    </xf>
    <xf numFmtId="0" fontId="1" fillId="0" borderId="0" xfId="62" applyFont="1">
      <alignment/>
      <protection/>
    </xf>
    <xf numFmtId="0" fontId="16" fillId="0" borderId="0" xfId="62" applyFont="1" applyAlignment="1">
      <alignment vertical="center" wrapText="1"/>
      <protection/>
    </xf>
    <xf numFmtId="0" fontId="1" fillId="0" borderId="28" xfId="62" applyFont="1" applyBorder="1" applyAlignment="1">
      <alignment vertical="center" wrapText="1"/>
      <protection/>
    </xf>
    <xf numFmtId="167" fontId="1" fillId="0" borderId="89" xfId="62" applyNumberFormat="1" applyFont="1" applyBorder="1" applyAlignment="1" applyProtection="1">
      <alignment vertical="center" wrapText="1"/>
      <protection locked="0"/>
    </xf>
    <xf numFmtId="167" fontId="1" fillId="0" borderId="80" xfId="62" applyNumberFormat="1" applyFont="1" applyBorder="1" applyAlignment="1" applyProtection="1">
      <alignment vertical="center" wrapText="1"/>
      <protection locked="0"/>
    </xf>
    <xf numFmtId="167" fontId="22" fillId="0" borderId="10" xfId="62" applyNumberFormat="1" applyFont="1" applyBorder="1" applyAlignment="1" applyProtection="1">
      <alignment vertical="center" wrapText="1"/>
      <protection locked="0"/>
    </xf>
    <xf numFmtId="167" fontId="22" fillId="0" borderId="27" xfId="62" applyNumberFormat="1" applyFont="1" applyBorder="1" applyAlignment="1" applyProtection="1">
      <alignment vertical="center" wrapText="1"/>
      <protection locked="0"/>
    </xf>
    <xf numFmtId="0" fontId="15" fillId="0" borderId="0" xfId="62" applyFont="1" applyAlignment="1">
      <alignment vertical="center" wrapText="1"/>
      <protection/>
    </xf>
    <xf numFmtId="0" fontId="1" fillId="0" borderId="10" xfId="0" applyFont="1" applyBorder="1" applyAlignment="1">
      <alignment horizontal="right" vertical="center" wrapText="1"/>
    </xf>
    <xf numFmtId="3" fontId="4" fillId="27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27" borderId="90" xfId="0" applyFont="1" applyFill="1" applyBorder="1" applyAlignment="1">
      <alignment vertical="top" wrapText="1"/>
    </xf>
    <xf numFmtId="3" fontId="4" fillId="27" borderId="21" xfId="0" applyNumberFormat="1" applyFont="1" applyFill="1" applyBorder="1" applyAlignment="1">
      <alignment horizontal="right" vertical="center" wrapText="1"/>
    </xf>
    <xf numFmtId="0" fontId="13" fillId="0" borderId="28" xfId="61" applyBorder="1" applyAlignment="1">
      <alignment horizontal="center" vertical="center" wrapText="1"/>
      <protection/>
    </xf>
    <xf numFmtId="0" fontId="13" fillId="0" borderId="89" xfId="61" applyFont="1" applyBorder="1" applyAlignment="1" applyProtection="1">
      <alignment vertical="center" wrapText="1"/>
      <protection locked="0"/>
    </xf>
    <xf numFmtId="167" fontId="13" fillId="0" borderId="89" xfId="61" applyNumberFormat="1" applyBorder="1" applyAlignment="1" applyProtection="1">
      <alignment vertical="center" wrapText="1"/>
      <protection locked="0"/>
    </xf>
    <xf numFmtId="167" fontId="13" fillId="0" borderId="80" xfId="61" applyNumberFormat="1" applyBorder="1" applyAlignment="1" applyProtection="1">
      <alignment vertical="center" wrapText="1"/>
      <protection locked="0"/>
    </xf>
    <xf numFmtId="0" fontId="16" fillId="0" borderId="90" xfId="61" applyFont="1" applyBorder="1" applyAlignment="1">
      <alignment horizontal="center" vertical="center" wrapText="1"/>
      <protection/>
    </xf>
    <xf numFmtId="0" fontId="34" fillId="0" borderId="21" xfId="61" applyFont="1" applyBorder="1" applyAlignment="1">
      <alignment vertical="center" wrapText="1"/>
      <protection/>
    </xf>
    <xf numFmtId="167" fontId="16" fillId="0" borderId="21" xfId="61" applyNumberFormat="1" applyFont="1" applyBorder="1" applyAlignment="1">
      <alignment vertical="center" wrapText="1"/>
      <protection/>
    </xf>
    <xf numFmtId="167" fontId="36" fillId="0" borderId="62" xfId="59" applyNumberFormat="1" applyFont="1" applyBorder="1" applyAlignment="1" applyProtection="1">
      <alignment vertical="center" wrapText="1"/>
      <protection locked="0"/>
    </xf>
    <xf numFmtId="168" fontId="13" fillId="0" borderId="22" xfId="59" applyNumberFormat="1" applyFont="1" applyBorder="1" applyAlignment="1" applyProtection="1">
      <alignment vertical="center" wrapText="1"/>
      <protection locked="0"/>
    </xf>
    <xf numFmtId="167" fontId="13" fillId="0" borderId="22" xfId="60" applyNumberFormat="1" applyFont="1" applyBorder="1" applyAlignment="1" applyProtection="1">
      <alignment vertical="center" wrapText="1"/>
      <protection locked="0"/>
    </xf>
    <xf numFmtId="167" fontId="13" fillId="0" borderId="101" xfId="60" applyNumberFormat="1" applyFont="1" applyBorder="1" applyAlignment="1">
      <alignment vertical="center" wrapText="1"/>
      <protection/>
    </xf>
    <xf numFmtId="167" fontId="16" fillId="0" borderId="128" xfId="60" applyNumberFormat="1" applyFont="1" applyBorder="1" applyAlignment="1">
      <alignment horizontal="center" vertical="center" wrapText="1"/>
      <protection/>
    </xf>
    <xf numFmtId="167" fontId="16" fillId="0" borderId="129" xfId="60" applyNumberFormat="1" applyFont="1" applyBorder="1" applyAlignment="1" applyProtection="1">
      <alignment vertical="center" wrapText="1"/>
      <protection locked="0"/>
    </xf>
    <xf numFmtId="167" fontId="13" fillId="33" borderId="129" xfId="60" applyNumberFormat="1" applyFont="1" applyFill="1" applyBorder="1" applyAlignment="1" applyProtection="1">
      <alignment vertical="center" wrapText="1"/>
      <protection/>
    </xf>
    <xf numFmtId="167" fontId="13" fillId="0" borderId="130" xfId="60" applyNumberFormat="1" applyFont="1" applyBorder="1" applyAlignment="1">
      <alignment vertical="center" wrapText="1"/>
      <protection/>
    </xf>
    <xf numFmtId="167" fontId="36" fillId="0" borderId="28" xfId="59" applyNumberFormat="1" applyFont="1" applyBorder="1" applyAlignment="1" applyProtection="1">
      <alignment vertical="center" wrapText="1"/>
      <protection locked="0"/>
    </xf>
    <xf numFmtId="168" fontId="13" fillId="0" borderId="89" xfId="59" applyNumberFormat="1" applyFont="1" applyBorder="1" applyAlignment="1" applyProtection="1">
      <alignment vertical="center" wrapText="1"/>
      <protection locked="0"/>
    </xf>
    <xf numFmtId="167" fontId="13" fillId="0" borderId="89" xfId="60" applyNumberFormat="1" applyFont="1" applyBorder="1" applyAlignment="1" applyProtection="1">
      <alignment vertical="center" wrapText="1"/>
      <protection locked="0"/>
    </xf>
    <xf numFmtId="167" fontId="13" fillId="0" borderId="80" xfId="60" applyNumberFormat="1" applyFont="1" applyBorder="1" applyAlignment="1">
      <alignment vertical="center" wrapText="1"/>
      <protection/>
    </xf>
    <xf numFmtId="167" fontId="16" fillId="0" borderId="103" xfId="60" applyNumberFormat="1" applyFont="1" applyBorder="1" applyAlignment="1">
      <alignment horizontal="center" vertical="center" wrapText="1"/>
      <protection/>
    </xf>
    <xf numFmtId="167" fontId="34" fillId="0" borderId="23" xfId="60" applyNumberFormat="1" applyFont="1" applyBorder="1" applyAlignment="1">
      <alignment vertical="center" wrapText="1"/>
      <protection/>
    </xf>
    <xf numFmtId="167" fontId="13" fillId="0" borderId="23" xfId="60" applyNumberFormat="1" applyBorder="1" applyAlignment="1">
      <alignment vertical="center" wrapText="1"/>
      <protection/>
    </xf>
    <xf numFmtId="167" fontId="13" fillId="0" borderId="96" xfId="60" applyNumberFormat="1" applyBorder="1" applyAlignment="1">
      <alignment vertical="center" wrapText="1"/>
      <protection/>
    </xf>
    <xf numFmtId="3" fontId="1" fillId="0" borderId="117" xfId="0" applyNumberFormat="1" applyFont="1" applyBorder="1" applyAlignment="1">
      <alignment horizontal="right" vertical="top" wrapText="1"/>
    </xf>
    <xf numFmtId="0" fontId="43" fillId="0" borderId="20" xfId="0" applyFont="1" applyBorder="1" applyAlignment="1">
      <alignment/>
    </xf>
    <xf numFmtId="0" fontId="13" fillId="0" borderId="62" xfId="61" applyFont="1" applyBorder="1" applyAlignment="1">
      <alignment horizontal="center" vertical="center" wrapText="1"/>
      <protection/>
    </xf>
    <xf numFmtId="0" fontId="13" fillId="0" borderId="22" xfId="61" applyFont="1" applyBorder="1" applyAlignment="1" applyProtection="1">
      <alignment vertical="center" wrapText="1"/>
      <protection locked="0"/>
    </xf>
    <xf numFmtId="167" fontId="13" fillId="0" borderId="22" xfId="61" applyNumberFormat="1" applyBorder="1" applyAlignment="1" applyProtection="1">
      <alignment vertical="center" wrapText="1"/>
      <protection locked="0"/>
    </xf>
    <xf numFmtId="167" fontId="13" fillId="0" borderId="101" xfId="61" applyNumberFormat="1" applyBorder="1" applyAlignment="1" applyProtection="1">
      <alignment vertical="center" wrapText="1"/>
      <protection locked="0"/>
    </xf>
    <xf numFmtId="0" fontId="1" fillId="0" borderId="58" xfId="0" applyFont="1" applyFill="1" applyBorder="1" applyAlignment="1">
      <alignment vertical="top" wrapText="1"/>
    </xf>
    <xf numFmtId="3" fontId="1" fillId="0" borderId="58" xfId="0" applyNumberFormat="1" applyFont="1" applyFill="1" applyBorder="1" applyAlignment="1">
      <alignment horizontal="right" vertical="center" wrapText="1"/>
    </xf>
    <xf numFmtId="10" fontId="1" fillId="0" borderId="6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57" xfId="0" applyFont="1" applyFill="1" applyBorder="1" applyAlignment="1">
      <alignment horizontal="center" vertical="center" wrapText="1"/>
    </xf>
    <xf numFmtId="0" fontId="0" fillId="0" borderId="131" xfId="0" applyBorder="1" applyAlignment="1">
      <alignment/>
    </xf>
    <xf numFmtId="3" fontId="1" fillId="0" borderId="0" xfId="56" applyNumberFormat="1" applyFont="1" applyFill="1" applyBorder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 vertical="center" wrapText="1"/>
      <protection/>
    </xf>
    <xf numFmtId="0" fontId="0" fillId="0" borderId="99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>
      <alignment/>
      <protection/>
    </xf>
    <xf numFmtId="3" fontId="1" fillId="0" borderId="94" xfId="56" applyNumberFormat="1" applyFont="1" applyBorder="1">
      <alignment/>
      <protection/>
    </xf>
    <xf numFmtId="3" fontId="1" fillId="0" borderId="132" xfId="56" applyNumberFormat="1" applyFont="1" applyBorder="1" applyAlignment="1">
      <alignment horizontal="center"/>
      <protection/>
    </xf>
    <xf numFmtId="180" fontId="1" fillId="0" borderId="132" xfId="56" applyNumberFormat="1" applyFont="1" applyBorder="1" applyAlignment="1">
      <alignment horizontal="center"/>
      <protection/>
    </xf>
    <xf numFmtId="180" fontId="1" fillId="0" borderId="133" xfId="56" applyNumberFormat="1" applyFont="1" applyBorder="1" applyAlignment="1">
      <alignment horizontal="center"/>
      <protection/>
    </xf>
    <xf numFmtId="3" fontId="1" fillId="0" borderId="134" xfId="56" applyNumberFormat="1" applyFont="1" applyBorder="1" applyAlignment="1">
      <alignment horizontal="center"/>
      <protection/>
    </xf>
    <xf numFmtId="3" fontId="1" fillId="0" borderId="38" xfId="56" applyNumberFormat="1" applyFont="1" applyBorder="1">
      <alignment/>
      <protection/>
    </xf>
    <xf numFmtId="3" fontId="1" fillId="0" borderId="78" xfId="56" applyNumberFormat="1" applyFont="1" applyBorder="1">
      <alignment/>
      <protection/>
    </xf>
    <xf numFmtId="3" fontId="1" fillId="0" borderId="135" xfId="56" applyNumberFormat="1" applyFont="1" applyBorder="1">
      <alignment/>
      <protection/>
    </xf>
    <xf numFmtId="3" fontId="1" fillId="0" borderId="98" xfId="56" applyNumberFormat="1" applyFont="1" applyBorder="1">
      <alignment/>
      <protection/>
    </xf>
    <xf numFmtId="3" fontId="0" fillId="0" borderId="0" xfId="56" applyNumberFormat="1">
      <alignment/>
      <protection/>
    </xf>
    <xf numFmtId="3" fontId="1" fillId="0" borderId="17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3" fontId="1" fillId="0" borderId="32" xfId="56" applyNumberFormat="1" applyFont="1" applyBorder="1">
      <alignment/>
      <protection/>
    </xf>
    <xf numFmtId="0" fontId="0" fillId="0" borderId="0" xfId="56" applyFont="1">
      <alignment/>
      <protection/>
    </xf>
    <xf numFmtId="0" fontId="27" fillId="0" borderId="0" xfId="56" applyFont="1">
      <alignment/>
      <protection/>
    </xf>
    <xf numFmtId="3" fontId="27" fillId="0" borderId="0" xfId="56" applyNumberFormat="1" applyFont="1">
      <alignment/>
      <protection/>
    </xf>
    <xf numFmtId="3" fontId="1" fillId="0" borderId="32" xfId="56" applyNumberFormat="1" applyFont="1" applyFill="1" applyBorder="1">
      <alignment/>
      <protection/>
    </xf>
    <xf numFmtId="3" fontId="1" fillId="0" borderId="56" xfId="56" applyNumberFormat="1" applyFont="1" applyBorder="1">
      <alignment/>
      <protection/>
    </xf>
    <xf numFmtId="3" fontId="1" fillId="0" borderId="136" xfId="56" applyNumberFormat="1" applyFont="1" applyBorder="1">
      <alignment/>
      <protection/>
    </xf>
    <xf numFmtId="3" fontId="1" fillId="0" borderId="136" xfId="56" applyNumberFormat="1" applyFont="1" applyFill="1" applyBorder="1">
      <alignment/>
      <protection/>
    </xf>
    <xf numFmtId="3" fontId="1" fillId="0" borderId="35" xfId="56" applyNumberFormat="1" applyFont="1" applyBorder="1">
      <alignment/>
      <protection/>
    </xf>
    <xf numFmtId="3" fontId="1" fillId="0" borderId="22" xfId="56" applyNumberFormat="1" applyFont="1" applyBorder="1">
      <alignment/>
      <protection/>
    </xf>
    <xf numFmtId="3" fontId="1" fillId="0" borderId="33" xfId="56" applyNumberFormat="1" applyFont="1" applyBorder="1">
      <alignment/>
      <protection/>
    </xf>
    <xf numFmtId="3" fontId="1" fillId="0" borderId="90" xfId="56" applyNumberFormat="1" applyFont="1" applyBorder="1">
      <alignment/>
      <protection/>
    </xf>
    <xf numFmtId="3" fontId="1" fillId="0" borderId="21" xfId="56" applyNumberFormat="1" applyFont="1" applyBorder="1">
      <alignment/>
      <protection/>
    </xf>
    <xf numFmtId="3" fontId="1" fillId="0" borderId="115" xfId="56" applyNumberFormat="1" applyFont="1" applyBorder="1">
      <alignment/>
      <protection/>
    </xf>
    <xf numFmtId="3" fontId="1" fillId="0" borderId="102" xfId="56" applyNumberFormat="1" applyFont="1" applyBorder="1">
      <alignment/>
      <protection/>
    </xf>
    <xf numFmtId="3" fontId="4" fillId="0" borderId="29" xfId="56" applyNumberFormat="1" applyFont="1" applyBorder="1">
      <alignment/>
      <protection/>
    </xf>
    <xf numFmtId="3" fontId="4" fillId="0" borderId="30" xfId="56" applyNumberFormat="1" applyFont="1" applyBorder="1">
      <alignment/>
      <protection/>
    </xf>
    <xf numFmtId="3" fontId="31" fillId="0" borderId="30" xfId="56" applyNumberFormat="1" applyFont="1" applyBorder="1">
      <alignment/>
      <protection/>
    </xf>
    <xf numFmtId="3" fontId="31" fillId="0" borderId="114" xfId="56" applyNumberFormat="1" applyFont="1" applyBorder="1">
      <alignment/>
      <protection/>
    </xf>
    <xf numFmtId="3" fontId="4" fillId="0" borderId="96" xfId="56" applyNumberFormat="1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3" fontId="1" fillId="0" borderId="140" xfId="0" applyNumberFormat="1" applyFont="1" applyBorder="1" applyAlignment="1">
      <alignment/>
    </xf>
    <xf numFmtId="3" fontId="1" fillId="0" borderId="79" xfId="0" applyNumberFormat="1" applyFont="1" applyBorder="1" applyAlignment="1">
      <alignment horizontal="center"/>
    </xf>
    <xf numFmtId="180" fontId="1" fillId="0" borderId="141" xfId="0" applyNumberFormat="1" applyFont="1" applyBorder="1" applyAlignment="1">
      <alignment horizontal="center"/>
    </xf>
    <xf numFmtId="3" fontId="1" fillId="0" borderId="14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135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9" fillId="0" borderId="13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136" xfId="0" applyNumberFormat="1" applyFont="1" applyBorder="1" applyAlignment="1">
      <alignment/>
    </xf>
    <xf numFmtId="3" fontId="1" fillId="0" borderId="136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31" fillId="0" borderId="11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5" fillId="30" borderId="10" xfId="0" applyFont="1" applyFill="1" applyBorder="1" applyAlignment="1">
      <alignment horizontal="right" vertical="top" wrapText="1"/>
    </xf>
    <xf numFmtId="3" fontId="1" fillId="0" borderId="32" xfId="0" applyNumberFormat="1" applyFont="1" applyFill="1" applyBorder="1" applyAlignment="1">
      <alignment horizontal="right" vertical="top" wrapText="1"/>
    </xf>
    <xf numFmtId="0" fontId="5" fillId="30" borderId="10" xfId="0" applyFont="1" applyFill="1" applyBorder="1" applyAlignment="1">
      <alignment horizontal="left" vertical="top" wrapText="1"/>
    </xf>
    <xf numFmtId="3" fontId="9" fillId="0" borderId="103" xfId="0" applyNumberFormat="1" applyFont="1" applyBorder="1" applyAlignment="1">
      <alignment horizontal="right" vertical="top" wrapText="1"/>
    </xf>
    <xf numFmtId="3" fontId="4" fillId="0" borderId="103" xfId="0" applyNumberFormat="1" applyFont="1" applyBorder="1" applyAlignment="1">
      <alignment horizontal="right" vertical="top" wrapText="1"/>
    </xf>
    <xf numFmtId="3" fontId="4" fillId="0" borderId="103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3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/>
    </xf>
    <xf numFmtId="0" fontId="0" fillId="0" borderId="88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84" xfId="0" applyBorder="1" applyAlignment="1">
      <alignment/>
    </xf>
    <xf numFmtId="0" fontId="1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Alignment="1">
      <alignment/>
    </xf>
    <xf numFmtId="167" fontId="1" fillId="0" borderId="0" xfId="57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167" fontId="3" fillId="0" borderId="0" xfId="58" applyNumberFormat="1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147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1" fillId="0" borderId="8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47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7" borderId="149" xfId="0" applyFont="1" applyFill="1" applyBorder="1" applyAlignment="1">
      <alignment horizontal="center" vertical="top" wrapText="1"/>
    </xf>
    <xf numFmtId="0" fontId="2" fillId="27" borderId="58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27" borderId="7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7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0" fontId="1" fillId="0" borderId="15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8" fillId="32" borderId="73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8" fillId="32" borderId="67" xfId="0" applyFont="1" applyFill="1" applyBorder="1" applyAlignment="1">
      <alignment horizontal="center" vertical="center" wrapText="1"/>
    </xf>
    <xf numFmtId="0" fontId="18" fillId="32" borderId="105" xfId="0" applyFont="1" applyFill="1" applyBorder="1" applyAlignment="1">
      <alignment horizontal="center" vertical="center" wrapText="1"/>
    </xf>
    <xf numFmtId="0" fontId="18" fillId="32" borderId="75" xfId="0" applyFont="1" applyFill="1" applyBorder="1" applyAlignment="1">
      <alignment horizontal="center" vertical="center" wrapText="1"/>
    </xf>
    <xf numFmtId="0" fontId="18" fillId="32" borderId="73" xfId="0" applyFont="1" applyFill="1" applyBorder="1" applyAlignment="1">
      <alignment horizontal="center" vertical="center" wrapText="1"/>
    </xf>
    <xf numFmtId="0" fontId="18" fillId="32" borderId="76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1" xfId="0" applyFont="1" applyBorder="1" applyAlignment="1">
      <alignment horizontal="center"/>
    </xf>
    <xf numFmtId="0" fontId="17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7" borderId="57" xfId="0" applyFont="1" applyFill="1" applyBorder="1" applyAlignment="1">
      <alignment horizontal="center" vertical="top" wrapText="1"/>
    </xf>
    <xf numFmtId="0" fontId="4" fillId="27" borderId="5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right"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Alignment="1">
      <alignment horizontal="center" vertical="center" wrapText="1"/>
      <protection/>
    </xf>
    <xf numFmtId="167" fontId="32" fillId="0" borderId="0" xfId="59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9" fillId="0" borderId="15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108" xfId="0" applyNumberFormat="1" applyFont="1" applyBorder="1" applyAlignment="1">
      <alignment horizontal="right"/>
    </xf>
    <xf numFmtId="3" fontId="19" fillId="0" borderId="110" xfId="0" applyNumberFormat="1" applyFont="1" applyBorder="1" applyAlignment="1">
      <alignment horizontal="right"/>
    </xf>
    <xf numFmtId="3" fontId="19" fillId="0" borderId="15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51" xfId="0" applyNumberFormat="1" applyFont="1" applyBorder="1" applyAlignment="1">
      <alignment horizontal="right"/>
    </xf>
    <xf numFmtId="0" fontId="19" fillId="27" borderId="42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9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7" borderId="153" xfId="0" applyFont="1" applyFill="1" applyBorder="1" applyAlignment="1">
      <alignment horizontal="center" vertical="center"/>
    </xf>
    <xf numFmtId="0" fontId="19" fillId="27" borderId="151" xfId="0" applyFont="1" applyFill="1" applyBorder="1" applyAlignment="1">
      <alignment horizontal="center" vertical="center"/>
    </xf>
    <xf numFmtId="167" fontId="13" fillId="0" borderId="0" xfId="60" applyNumberFormat="1" applyFont="1" applyAlignment="1">
      <alignment horizontal="center" vertical="center" wrapText="1"/>
      <protection/>
    </xf>
    <xf numFmtId="167" fontId="13" fillId="0" borderId="0" xfId="60" applyNumberFormat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27" borderId="89" xfId="0" applyFont="1" applyFill="1" applyBorder="1" applyAlignment="1">
      <alignment horizontal="center" vertical="top" wrapText="1"/>
    </xf>
    <xf numFmtId="0" fontId="4" fillId="27" borderId="10" xfId="0" applyFont="1" applyFill="1" applyBorder="1" applyAlignment="1">
      <alignment horizontal="center" vertical="top" wrapText="1"/>
    </xf>
    <xf numFmtId="0" fontId="4" fillId="27" borderId="28" xfId="0" applyFont="1" applyFill="1" applyBorder="1" applyAlignment="1">
      <alignment horizontal="center" vertical="top" wrapText="1"/>
    </xf>
    <xf numFmtId="0" fontId="4" fillId="27" borderId="26" xfId="0" applyFont="1" applyFill="1" applyBorder="1" applyAlignment="1">
      <alignment horizontal="center" vertical="top" wrapText="1"/>
    </xf>
    <xf numFmtId="0" fontId="4" fillId="27" borderId="80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0" fillId="0" borderId="0" xfId="63" applyFont="1" applyAlignment="1" applyProtection="1">
      <alignment horizontal="center"/>
      <protection/>
    </xf>
    <xf numFmtId="0" fontId="13" fillId="0" borderId="154" xfId="63" applyFont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9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19" fillId="0" borderId="153" xfId="0" applyFont="1" applyBorder="1" applyAlignment="1">
      <alignment horizontal="left" wrapText="1"/>
    </xf>
    <xf numFmtId="0" fontId="0" fillId="0" borderId="155" xfId="0" applyBorder="1" applyAlignment="1">
      <alignment wrapText="1"/>
    </xf>
    <xf numFmtId="0" fontId="0" fillId="0" borderId="0" xfId="56" applyFont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0" xfId="56" applyAlignment="1">
      <alignment/>
      <protection/>
    </xf>
    <xf numFmtId="0" fontId="18" fillId="32" borderId="76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.a melléklet 7-2005 (II.18) rendelet" xfId="57"/>
    <cellStyle name="Normál_1.b melléklet 7-2005 (II.18) rendelet" xfId="58"/>
    <cellStyle name="Normál_11. sz. melléklet Hitelek 7-2005 (II.18) rendelet" xfId="59"/>
    <cellStyle name="Normál_12. sz. melléklet Többéves kihatás 7-2005 (II.18) rendelet" xfId="60"/>
    <cellStyle name="Normál_13. sz. melléklet Adott támogatás 7-2005 (II.18.) rendelet" xfId="61"/>
    <cellStyle name="Normál_7. sz. melléklet 7-2005 (II.18) rendelet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5"/>
          <c:y val="0.2935"/>
          <c:w val="0.547"/>
          <c:h val="0.5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'3.sz.Tájékoztató kimutatás'!$A$9:$A$15</c:f>
              <c:strCache/>
            </c:strRef>
          </c:cat>
          <c:val>
            <c:numRef>
              <c:f>'3.sz.Tájékoztató kimutatás'!$B$9:$B$15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153"/>
          <c:w val="0.294"/>
          <c:h val="0.7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3735"/>
          <c:w val="0.459"/>
          <c:h val="0.3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'3.sz.Tájékoztató kimutatás'!$A$33:$A$39</c:f>
              <c:strCache/>
            </c:strRef>
          </c:cat>
          <c:val>
            <c:numRef>
              <c:f>'3.sz.Tájékoztató kimutatás'!$B$33:$B$39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10225"/>
          <c:w val="0.31725"/>
          <c:h val="0.8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0.49975</cdr:y>
    </cdr:from>
    <cdr:to>
      <cdr:x>0.54925</cdr:x>
      <cdr:y>0.55325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24175" y="1190625"/>
          <a:ext cx="3048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28575</xdr:rowOff>
    </xdr:from>
    <xdr:to>
      <xdr:col>3</xdr:col>
      <xdr:colOff>447675</xdr:colOff>
      <xdr:row>30</xdr:row>
      <xdr:rowOff>152400</xdr:rowOff>
    </xdr:to>
    <xdr:graphicFrame>
      <xdr:nvGraphicFramePr>
        <xdr:cNvPr id="1" name="Chart 6"/>
        <xdr:cNvGraphicFramePr/>
      </xdr:nvGraphicFramePr>
      <xdr:xfrm>
        <a:off x="19050" y="267652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3</xdr:col>
      <xdr:colOff>542925</xdr:colOff>
      <xdr:row>59</xdr:row>
      <xdr:rowOff>19050</xdr:rowOff>
    </xdr:to>
    <xdr:graphicFrame>
      <xdr:nvGraphicFramePr>
        <xdr:cNvPr id="2" name="Chart 7"/>
        <xdr:cNvGraphicFramePr/>
      </xdr:nvGraphicFramePr>
      <xdr:xfrm>
        <a:off x="0" y="6867525"/>
        <a:ext cx="60007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Bizotts&#225;g\2009\2009.06.17\2009%20k&#246;lts&#233;gvet.m&#243;d.mell&#233;kl.06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asz melléklet polghiv (2)"/>
      <sheetName val="3sz melléklet polghiv"/>
      <sheetName val="4. számú melléklet (2)"/>
      <sheetName val="5.sz melléklet felújítás (2)"/>
      <sheetName val="6. sz. melléklet létszám"/>
      <sheetName val="9.sz. melléklet ált. és céltar"/>
      <sheetName val="10.sz.melléklet többéves ki (2)"/>
      <sheetName val="11. sz.melléklet kisebbség)"/>
      <sheetName val="12. sz.melléklet ütemterv"/>
      <sheetName val=" 13.sz. melléklet mérleg"/>
    </sheetNames>
    <sheetDataSet>
      <sheetData sheetId="0">
        <row r="28">
          <cell r="C28">
            <v>612402</v>
          </cell>
        </row>
        <row r="38">
          <cell r="C38">
            <v>11000</v>
          </cell>
          <cell r="D38">
            <v>11000</v>
          </cell>
        </row>
      </sheetData>
      <sheetData sheetId="1">
        <row r="48">
          <cell r="C48">
            <v>21000</v>
          </cell>
          <cell r="D48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140625" style="0" customWidth="1"/>
    <col min="2" max="2" width="46.57421875" style="0" customWidth="1"/>
    <col min="3" max="3" width="15.140625" style="0" customWidth="1"/>
    <col min="4" max="4" width="12.140625" style="0" customWidth="1"/>
    <col min="5" max="5" width="12.00390625" style="0" customWidth="1"/>
  </cols>
  <sheetData>
    <row r="1" spans="1:5" ht="15" customHeight="1" thickTop="1">
      <c r="A1" s="796" t="s">
        <v>175</v>
      </c>
      <c r="B1" s="797"/>
      <c r="C1" s="797"/>
      <c r="D1" s="797"/>
      <c r="E1" s="344"/>
    </row>
    <row r="2" spans="1:5" ht="12" customHeight="1">
      <c r="A2" s="798" t="s">
        <v>628</v>
      </c>
      <c r="B2" s="799"/>
      <c r="C2" s="799"/>
      <c r="D2" s="799"/>
      <c r="E2" s="328"/>
    </row>
    <row r="3" spans="1:5" ht="15" customHeight="1">
      <c r="A3" s="800" t="s">
        <v>386</v>
      </c>
      <c r="B3" s="801"/>
      <c r="C3" s="801"/>
      <c r="D3" s="801"/>
      <c r="E3" s="345"/>
    </row>
    <row r="4" spans="1:5" ht="12.75" customHeight="1" thickBot="1">
      <c r="A4" s="357"/>
      <c r="B4" s="358"/>
      <c r="C4" s="358"/>
      <c r="D4" s="358" t="s">
        <v>266</v>
      </c>
      <c r="E4" s="358"/>
    </row>
    <row r="5" spans="1:5" ht="26.25" customHeight="1" thickTop="1">
      <c r="A5" s="354" t="s">
        <v>2</v>
      </c>
      <c r="B5" s="355" t="s">
        <v>3</v>
      </c>
      <c r="C5" s="356" t="s">
        <v>346</v>
      </c>
      <c r="D5" s="356" t="s">
        <v>337</v>
      </c>
      <c r="E5" s="356" t="s">
        <v>381</v>
      </c>
    </row>
    <row r="6" spans="1:5" ht="15" customHeight="1">
      <c r="A6" s="54"/>
      <c r="B6" s="794" t="s">
        <v>4</v>
      </c>
      <c r="C6" s="794"/>
      <c r="D6" s="794"/>
      <c r="E6" s="339"/>
    </row>
    <row r="7" spans="1:5" ht="15" customHeight="1">
      <c r="A7" s="147" t="s">
        <v>5</v>
      </c>
      <c r="B7" s="794" t="s">
        <v>6</v>
      </c>
      <c r="C7" s="794"/>
      <c r="D7" s="794"/>
      <c r="E7" s="339"/>
    </row>
    <row r="8" spans="1:5" ht="15" customHeight="1">
      <c r="A8" s="146" t="s">
        <v>7</v>
      </c>
      <c r="B8" s="795" t="s">
        <v>8</v>
      </c>
      <c r="C8" s="795"/>
      <c r="D8" s="795"/>
      <c r="E8" s="341"/>
    </row>
    <row r="9" spans="1:6" ht="15" customHeight="1">
      <c r="A9" s="146"/>
      <c r="B9" s="5" t="s">
        <v>9</v>
      </c>
      <c r="C9" s="57">
        <v>223884</v>
      </c>
      <c r="D9" s="57">
        <v>223884</v>
      </c>
      <c r="E9" s="57">
        <v>236920</v>
      </c>
      <c r="F9" s="438"/>
    </row>
    <row r="10" spans="1:7" ht="15" customHeight="1">
      <c r="A10" s="146"/>
      <c r="B10" s="5" t="s">
        <v>10</v>
      </c>
      <c r="C10" s="57">
        <v>480623</v>
      </c>
      <c r="D10" s="57">
        <v>560769</v>
      </c>
      <c r="E10" s="57">
        <f>'2sz melléklet'!F27</f>
        <v>560695</v>
      </c>
      <c r="G10" s="48"/>
    </row>
    <row r="11" spans="1:7" ht="15" customHeight="1">
      <c r="A11" s="146" t="s">
        <v>11</v>
      </c>
      <c r="B11" s="795" t="s">
        <v>12</v>
      </c>
      <c r="C11" s="795"/>
      <c r="D11" s="795"/>
      <c r="E11" s="341"/>
      <c r="G11" s="48"/>
    </row>
    <row r="12" spans="1:7" ht="15" customHeight="1">
      <c r="A12" s="146"/>
      <c r="B12" s="5" t="s">
        <v>13</v>
      </c>
      <c r="C12" s="57">
        <v>416300</v>
      </c>
      <c r="D12" s="57">
        <v>449143</v>
      </c>
      <c r="E12" s="57">
        <v>449300</v>
      </c>
      <c r="G12" s="48"/>
    </row>
    <row r="13" spans="1:5" ht="15" customHeight="1">
      <c r="A13" s="146"/>
      <c r="B13" s="5" t="s">
        <v>14</v>
      </c>
      <c r="C13" s="57">
        <v>510875</v>
      </c>
      <c r="D13" s="57">
        <v>514134</v>
      </c>
      <c r="E13" s="57">
        <v>496875</v>
      </c>
    </row>
    <row r="14" spans="1:5" ht="17.25" customHeight="1">
      <c r="A14" s="146"/>
      <c r="B14" s="5" t="s">
        <v>15</v>
      </c>
      <c r="C14" s="57">
        <v>13500</v>
      </c>
      <c r="D14" s="57">
        <v>15368</v>
      </c>
      <c r="E14" s="57">
        <v>15500</v>
      </c>
    </row>
    <row r="15" spans="1:5" ht="15" customHeight="1">
      <c r="A15" s="146"/>
      <c r="B15" s="137" t="s">
        <v>268</v>
      </c>
      <c r="C15" s="75">
        <f>SUM(C12:C14)+C9+C10</f>
        <v>1645182</v>
      </c>
      <c r="D15" s="75">
        <f>SUM(D12:D14)+D9+D10</f>
        <v>1763298</v>
      </c>
      <c r="E15" s="75">
        <f>SUM(E12:E14)+E9+E10</f>
        <v>1759290</v>
      </c>
    </row>
    <row r="16" spans="1:5" ht="12" customHeight="1">
      <c r="A16" s="147" t="s">
        <v>16</v>
      </c>
      <c r="B16" s="794" t="s">
        <v>17</v>
      </c>
      <c r="C16" s="794"/>
      <c r="D16" s="794"/>
      <c r="E16" s="339"/>
    </row>
    <row r="17" spans="1:5" ht="15" customHeight="1">
      <c r="A17" s="146" t="s">
        <v>7</v>
      </c>
      <c r="B17" s="795" t="s">
        <v>18</v>
      </c>
      <c r="C17" s="795"/>
      <c r="D17" s="795"/>
      <c r="E17" s="341"/>
    </row>
    <row r="18" spans="1:5" ht="15" customHeight="1">
      <c r="A18" s="146"/>
      <c r="B18" s="5" t="s">
        <v>19</v>
      </c>
      <c r="C18" s="57">
        <v>1070912</v>
      </c>
      <c r="D18" s="57">
        <v>1070913</v>
      </c>
      <c r="E18" s="57">
        <v>984213</v>
      </c>
    </row>
    <row r="19" spans="1:5" ht="15" customHeight="1">
      <c r="A19" s="146"/>
      <c r="B19" s="5" t="s">
        <v>20</v>
      </c>
      <c r="C19" s="57">
        <v>555</v>
      </c>
      <c r="D19" s="57">
        <v>172056</v>
      </c>
      <c r="E19" s="57">
        <v>555</v>
      </c>
    </row>
    <row r="20" spans="1:5" ht="15" customHeight="1">
      <c r="A20" s="146"/>
      <c r="B20" s="5" t="s">
        <v>21</v>
      </c>
      <c r="C20" s="57">
        <v>361109</v>
      </c>
      <c r="D20" s="57">
        <v>415500</v>
      </c>
      <c r="E20" s="57">
        <v>337279</v>
      </c>
    </row>
    <row r="21" spans="1:5" ht="15" customHeight="1">
      <c r="A21" s="146"/>
      <c r="B21" s="5" t="s">
        <v>367</v>
      </c>
      <c r="C21" s="57"/>
      <c r="D21" s="57">
        <v>4611</v>
      </c>
      <c r="E21" s="57"/>
    </row>
    <row r="22" spans="1:5" ht="15" customHeight="1">
      <c r="A22" s="146"/>
      <c r="B22" s="5" t="s">
        <v>366</v>
      </c>
      <c r="C22" s="57"/>
      <c r="D22" s="57">
        <v>70000</v>
      </c>
      <c r="E22" s="57"/>
    </row>
    <row r="23" spans="1:5" ht="12" customHeight="1">
      <c r="A23" s="146"/>
      <c r="B23" s="137" t="s">
        <v>267</v>
      </c>
      <c r="C23" s="75">
        <f>SUM(C18:C20)</f>
        <v>1432576</v>
      </c>
      <c r="D23" s="75">
        <f>SUM(D18:D22)</f>
        <v>1733080</v>
      </c>
      <c r="E23" s="75">
        <f>SUM(E18:E22)</f>
        <v>1322047</v>
      </c>
    </row>
    <row r="24" spans="1:5" ht="15" customHeight="1">
      <c r="A24" s="147" t="s">
        <v>22</v>
      </c>
      <c r="B24" s="794" t="s">
        <v>23</v>
      </c>
      <c r="C24" s="794"/>
      <c r="D24" s="794"/>
      <c r="E24" s="339"/>
    </row>
    <row r="25" spans="1:5" ht="15" customHeight="1">
      <c r="A25" s="146" t="s">
        <v>7</v>
      </c>
      <c r="B25" s="795" t="s">
        <v>226</v>
      </c>
      <c r="C25" s="795"/>
      <c r="D25" s="795"/>
      <c r="E25" s="341"/>
    </row>
    <row r="26" spans="1:5" ht="15" customHeight="1">
      <c r="A26" s="146"/>
      <c r="B26" s="5" t="s">
        <v>24</v>
      </c>
      <c r="C26" s="57">
        <v>582202</v>
      </c>
      <c r="D26" s="57">
        <v>388660</v>
      </c>
      <c r="E26" s="57">
        <v>574424</v>
      </c>
    </row>
    <row r="27" spans="1:5" ht="15" customHeight="1">
      <c r="A27" s="146"/>
      <c r="B27" s="5" t="s">
        <v>10</v>
      </c>
      <c r="C27" s="57">
        <f>'2sz melléklet'!G27</f>
        <v>8200</v>
      </c>
      <c r="D27" s="57">
        <f>'2sz melléklet'!H27</f>
        <v>10450</v>
      </c>
      <c r="E27" s="57">
        <f>'2sz melléklet'!J27</f>
        <v>2000</v>
      </c>
    </row>
    <row r="28" spans="1:5" ht="15" customHeight="1">
      <c r="A28" s="146" t="s">
        <v>11</v>
      </c>
      <c r="B28" s="5" t="s">
        <v>25</v>
      </c>
      <c r="C28" s="57">
        <v>22000</v>
      </c>
      <c r="D28" s="57">
        <v>26627</v>
      </c>
      <c r="E28" s="57">
        <v>28000</v>
      </c>
    </row>
    <row r="29" spans="1:5" ht="15" customHeight="1">
      <c r="A29" s="146"/>
      <c r="B29" s="74" t="s">
        <v>23</v>
      </c>
      <c r="C29" s="75">
        <f>SUM(C26:C28)</f>
        <v>612402</v>
      </c>
      <c r="D29" s="75">
        <f>SUM(D26:D28)</f>
        <v>425737</v>
      </c>
      <c r="E29" s="75">
        <f>SUM(E26:E28)</f>
        <v>604424</v>
      </c>
    </row>
    <row r="30" spans="1:5" ht="15" customHeight="1">
      <c r="A30" s="147" t="s">
        <v>26</v>
      </c>
      <c r="B30" s="794" t="s">
        <v>27</v>
      </c>
      <c r="C30" s="794"/>
      <c r="D30" s="794"/>
      <c r="E30" s="339"/>
    </row>
    <row r="31" spans="1:5" ht="15" customHeight="1">
      <c r="A31" s="146" t="s">
        <v>7</v>
      </c>
      <c r="B31" s="5" t="s">
        <v>28</v>
      </c>
      <c r="C31" s="802"/>
      <c r="D31" s="802"/>
      <c r="E31" s="340"/>
    </row>
    <row r="32" spans="1:6" ht="27.75" customHeight="1">
      <c r="A32" s="793"/>
      <c r="B32" s="5" t="s">
        <v>614</v>
      </c>
      <c r="C32" s="141">
        <v>1590230</v>
      </c>
      <c r="D32" s="141">
        <v>1590230</v>
      </c>
      <c r="E32" s="141">
        <v>1358545</v>
      </c>
      <c r="F32" s="48"/>
    </row>
    <row r="33" spans="1:5" ht="15" customHeight="1">
      <c r="A33" s="793"/>
      <c r="B33" s="5" t="s">
        <v>29</v>
      </c>
      <c r="C33" s="141">
        <v>361400</v>
      </c>
      <c r="D33" s="351">
        <v>367366</v>
      </c>
      <c r="E33" s="351">
        <v>316213</v>
      </c>
    </row>
    <row r="34" spans="1:5" ht="15" customHeight="1">
      <c r="A34" s="793"/>
      <c r="B34" s="5" t="s">
        <v>30</v>
      </c>
      <c r="C34" s="57">
        <f>'2sz melléklet'!K27-'1.szmelléklet bevétel'!C32</f>
        <v>122609</v>
      </c>
      <c r="D34" s="57">
        <v>125418</v>
      </c>
      <c r="E34" s="57">
        <f>'2sz melléklet'!M27-'1.szmelléklet bevétel'!E32</f>
        <v>89466</v>
      </c>
    </row>
    <row r="35" spans="1:5" ht="15" customHeight="1">
      <c r="A35" s="146" t="s">
        <v>11</v>
      </c>
      <c r="B35" s="795" t="s">
        <v>31</v>
      </c>
      <c r="C35" s="795"/>
      <c r="D35" s="795"/>
      <c r="E35" s="341"/>
    </row>
    <row r="36" spans="1:5" ht="15" customHeight="1">
      <c r="A36" s="793"/>
      <c r="B36" s="5" t="s">
        <v>29</v>
      </c>
      <c r="C36" s="57">
        <v>2898480</v>
      </c>
      <c r="D36" s="351">
        <v>650418</v>
      </c>
      <c r="E36" s="351">
        <v>2504869</v>
      </c>
    </row>
    <row r="37" spans="1:5" ht="15" customHeight="1">
      <c r="A37" s="793"/>
      <c r="B37" s="5" t="s">
        <v>30</v>
      </c>
      <c r="C37" s="141">
        <f>'2sz melléklet'!C54</f>
        <v>121042</v>
      </c>
      <c r="D37" s="141">
        <v>106042</v>
      </c>
      <c r="E37" s="141">
        <f>'2sz melléklet'!F54</f>
        <v>1335150</v>
      </c>
    </row>
    <row r="38" spans="1:5" ht="15" customHeight="1">
      <c r="A38" s="793"/>
      <c r="B38" s="137" t="s">
        <v>269</v>
      </c>
      <c r="C38" s="75">
        <f>SUM(C32:C37)</f>
        <v>5093761</v>
      </c>
      <c r="D38" s="75">
        <f>SUM(D32:D37)</f>
        <v>2839474</v>
      </c>
      <c r="E38" s="75">
        <f>SUM(E32:E37)</f>
        <v>5604243</v>
      </c>
    </row>
    <row r="39" spans="1:5" ht="15" customHeight="1">
      <c r="A39" s="147" t="s">
        <v>32</v>
      </c>
      <c r="B39" s="20" t="s">
        <v>33</v>
      </c>
      <c r="C39" s="142">
        <v>11000</v>
      </c>
      <c r="D39" s="352">
        <v>11000</v>
      </c>
      <c r="E39" s="352">
        <v>16034</v>
      </c>
    </row>
    <row r="40" spans="1:5" ht="15" customHeight="1">
      <c r="A40" s="147" t="s">
        <v>34</v>
      </c>
      <c r="B40" s="794" t="s">
        <v>35</v>
      </c>
      <c r="C40" s="794"/>
      <c r="D40" s="794"/>
      <c r="E40" s="339"/>
    </row>
    <row r="41" spans="1:5" ht="15" customHeight="1">
      <c r="A41" s="146" t="s">
        <v>7</v>
      </c>
      <c r="B41" s="5" t="s">
        <v>36</v>
      </c>
      <c r="C41" s="143">
        <v>251000</v>
      </c>
      <c r="D41" s="353">
        <v>251000</v>
      </c>
      <c r="E41" s="353">
        <v>550203</v>
      </c>
    </row>
    <row r="42" spans="1:5" ht="15" customHeight="1">
      <c r="A42" s="146" t="s">
        <v>11</v>
      </c>
      <c r="B42" s="5" t="s">
        <v>323</v>
      </c>
      <c r="C42" s="143">
        <v>1120000</v>
      </c>
      <c r="D42" s="353">
        <v>1120000</v>
      </c>
      <c r="E42" s="353"/>
    </row>
    <row r="43" spans="1:5" ht="15" customHeight="1">
      <c r="A43" s="146"/>
      <c r="B43" s="137" t="s">
        <v>270</v>
      </c>
      <c r="C43" s="75">
        <f>SUM(C41:C42)</f>
        <v>1371000</v>
      </c>
      <c r="D43" s="75">
        <f>SUM(D41:D42)</f>
        <v>1371000</v>
      </c>
      <c r="E43" s="75">
        <f>SUM(E41:E42)</f>
        <v>550203</v>
      </c>
    </row>
    <row r="44" spans="1:5" ht="15" customHeight="1">
      <c r="A44" s="147" t="s">
        <v>37</v>
      </c>
      <c r="B44" s="794" t="s">
        <v>38</v>
      </c>
      <c r="C44" s="794"/>
      <c r="D44" s="794"/>
      <c r="E44" s="339"/>
    </row>
    <row r="45" spans="1:5" ht="15" customHeight="1">
      <c r="A45" s="146" t="s">
        <v>7</v>
      </c>
      <c r="B45" s="5" t="s">
        <v>39</v>
      </c>
      <c r="C45" s="57">
        <v>178889</v>
      </c>
      <c r="D45" s="57">
        <v>171552</v>
      </c>
      <c r="E45" s="57">
        <v>1165475</v>
      </c>
    </row>
    <row r="46" spans="1:5" ht="15" customHeight="1">
      <c r="A46" s="434"/>
      <c r="B46" s="435" t="s">
        <v>363</v>
      </c>
      <c r="C46" s="67"/>
      <c r="D46" s="67"/>
      <c r="E46" s="67"/>
    </row>
    <row r="47" spans="1:5" ht="15" customHeight="1" thickBot="1">
      <c r="A47" s="55"/>
      <c r="B47" s="152" t="s">
        <v>286</v>
      </c>
      <c r="C47" s="56">
        <f>C15+C23+C29+C38+C39+C43+C45</f>
        <v>10344810</v>
      </c>
      <c r="D47" s="56">
        <f>D45+D43+D39+D38+D29+D23+D15</f>
        <v>8315141</v>
      </c>
      <c r="E47" s="56">
        <f>E45+E43+E39+E38+E29+E23+E15+E46</f>
        <v>11021716</v>
      </c>
    </row>
    <row r="48" spans="1:5" ht="13.5" thickTop="1">
      <c r="A48" s="8"/>
      <c r="B48" s="8"/>
      <c r="C48" s="8"/>
      <c r="D48" s="8"/>
      <c r="E48" s="8"/>
    </row>
  </sheetData>
  <sheetProtection/>
  <mergeCells count="18">
    <mergeCell ref="A1:D1"/>
    <mergeCell ref="A2:D2"/>
    <mergeCell ref="A3:D3"/>
    <mergeCell ref="B6:D6"/>
    <mergeCell ref="B44:D44"/>
    <mergeCell ref="B35:D35"/>
    <mergeCell ref="B7:D7"/>
    <mergeCell ref="B8:D8"/>
    <mergeCell ref="B11:D11"/>
    <mergeCell ref="C31:D31"/>
    <mergeCell ref="A36:A38"/>
    <mergeCell ref="B40:D40"/>
    <mergeCell ref="B16:D16"/>
    <mergeCell ref="B17:D17"/>
    <mergeCell ref="B24:D24"/>
    <mergeCell ref="B25:D25"/>
    <mergeCell ref="A32:A34"/>
    <mergeCell ref="B30:D30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20"/>
  <sheetViews>
    <sheetView zoomScale="120" zoomScaleNormal="120" zoomScalePageLayoutView="0" workbookViewId="0" topLeftCell="A4">
      <selection activeCell="B22" sqref="B22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21.140625" style="0" customWidth="1"/>
    <col min="4" max="4" width="22.7109375" style="0" customWidth="1"/>
  </cols>
  <sheetData>
    <row r="1" spans="1:4" s="35" customFormat="1" ht="12.75">
      <c r="A1" s="811" t="s">
        <v>622</v>
      </c>
      <c r="B1" s="811"/>
      <c r="C1" s="811"/>
      <c r="D1" s="811"/>
    </row>
    <row r="2" spans="1:6" s="35" customFormat="1" ht="12.75">
      <c r="A2" s="862" t="s">
        <v>691</v>
      </c>
      <c r="B2" s="862"/>
      <c r="C2" s="862"/>
      <c r="D2" s="862"/>
      <c r="E2" s="391"/>
      <c r="F2" s="391"/>
    </row>
    <row r="3" spans="1:4" s="35" customFormat="1" ht="12.75">
      <c r="A3" s="865" t="s">
        <v>421</v>
      </c>
      <c r="B3" s="865"/>
      <c r="C3" s="865"/>
      <c r="D3" s="865"/>
    </row>
    <row r="4" spans="1:4" s="35" customFormat="1" ht="12.75">
      <c r="A4" s="866"/>
      <c r="B4" s="866"/>
      <c r="C4" s="866"/>
      <c r="D4" s="866"/>
    </row>
    <row r="5" spans="1:4" s="35" customFormat="1" ht="18" customHeight="1" thickBot="1">
      <c r="A5" s="192"/>
      <c r="B5" s="192"/>
      <c r="C5" s="192"/>
      <c r="D5" s="192" t="s">
        <v>422</v>
      </c>
    </row>
    <row r="6" spans="1:4" s="35" customFormat="1" ht="13.5" thickBot="1">
      <c r="A6" s="496"/>
      <c r="B6" s="497" t="s">
        <v>187</v>
      </c>
      <c r="C6" s="497" t="s">
        <v>423</v>
      </c>
      <c r="D6" s="497" t="s">
        <v>424</v>
      </c>
    </row>
    <row r="7" spans="1:4" s="35" customFormat="1" ht="26.25" thickBot="1">
      <c r="A7" s="467" t="s">
        <v>7</v>
      </c>
      <c r="B7" s="301" t="s">
        <v>299</v>
      </c>
      <c r="C7" s="498">
        <v>46019</v>
      </c>
      <c r="D7" s="498">
        <v>39734</v>
      </c>
    </row>
    <row r="8" spans="1:4" s="35" customFormat="1" ht="13.5" thickBot="1">
      <c r="A8" s="467" t="s">
        <v>11</v>
      </c>
      <c r="B8" s="336" t="s">
        <v>300</v>
      </c>
      <c r="C8" s="498">
        <v>6062</v>
      </c>
      <c r="D8" s="498">
        <v>0</v>
      </c>
    </row>
    <row r="9" spans="1:4" s="35" customFormat="1" ht="51.75" thickBot="1">
      <c r="A9" s="467" t="s">
        <v>74</v>
      </c>
      <c r="B9" s="144" t="s">
        <v>301</v>
      </c>
      <c r="C9" s="499">
        <v>2273</v>
      </c>
      <c r="D9" s="499">
        <v>125</v>
      </c>
    </row>
    <row r="10" spans="1:4" s="35" customFormat="1" ht="39.75" customHeight="1" thickBot="1">
      <c r="A10" s="467" t="s">
        <v>77</v>
      </c>
      <c r="B10" s="258" t="s">
        <v>255</v>
      </c>
      <c r="C10" s="498">
        <v>123000</v>
      </c>
      <c r="D10" s="498">
        <v>246216</v>
      </c>
    </row>
    <row r="11" spans="1:4" s="35" customFormat="1" ht="39" thickBot="1">
      <c r="A11" s="467" t="s">
        <v>78</v>
      </c>
      <c r="B11" s="265" t="s">
        <v>407</v>
      </c>
      <c r="C11" s="498">
        <v>218624</v>
      </c>
      <c r="D11" s="498">
        <v>296487</v>
      </c>
    </row>
    <row r="12" spans="1:4" s="35" customFormat="1" ht="13.5" thickBot="1">
      <c r="A12" s="467" t="s">
        <v>80</v>
      </c>
      <c r="B12" s="500" t="s">
        <v>325</v>
      </c>
      <c r="C12" s="498">
        <v>393071</v>
      </c>
      <c r="D12" s="498">
        <v>493046</v>
      </c>
    </row>
    <row r="13" spans="1:4" s="35" customFormat="1" ht="26.25" thickBot="1">
      <c r="A13" s="467" t="s">
        <v>82</v>
      </c>
      <c r="B13" s="144" t="s">
        <v>306</v>
      </c>
      <c r="C13" s="498">
        <v>386000</v>
      </c>
      <c r="D13" s="498">
        <v>386000</v>
      </c>
    </row>
    <row r="14" spans="1:4" s="35" customFormat="1" ht="26.25" thickBot="1">
      <c r="A14" s="467" t="s">
        <v>84</v>
      </c>
      <c r="B14" s="144" t="s">
        <v>425</v>
      </c>
      <c r="C14" s="498">
        <v>14444</v>
      </c>
      <c r="D14" s="498">
        <v>16144</v>
      </c>
    </row>
    <row r="15" spans="1:4" s="35" customFormat="1" ht="26.25" thickBot="1">
      <c r="A15" s="467" t="s">
        <v>87</v>
      </c>
      <c r="B15" s="144" t="s">
        <v>308</v>
      </c>
      <c r="C15" s="498">
        <v>579933</v>
      </c>
      <c r="D15" s="498">
        <v>644370</v>
      </c>
    </row>
    <row r="16" spans="1:4" s="35" customFormat="1" ht="24.75" customHeight="1" thickBot="1">
      <c r="A16" s="467" t="s">
        <v>89</v>
      </c>
      <c r="B16" s="144" t="s">
        <v>418</v>
      </c>
      <c r="C16" s="498">
        <v>40050</v>
      </c>
      <c r="D16" s="498">
        <v>4950</v>
      </c>
    </row>
    <row r="17" spans="1:4" s="35" customFormat="1" ht="26.25" thickBot="1">
      <c r="A17" s="467" t="s">
        <v>91</v>
      </c>
      <c r="B17" s="144" t="s">
        <v>426</v>
      </c>
      <c r="C17" s="499">
        <v>800000</v>
      </c>
      <c r="D17" s="499">
        <v>1042000</v>
      </c>
    </row>
    <row r="18" spans="1:4" s="35" customFormat="1" ht="13.5" thickBot="1">
      <c r="A18" s="467" t="s">
        <v>92</v>
      </c>
      <c r="B18" s="144" t="s">
        <v>692</v>
      </c>
      <c r="C18" s="499">
        <v>84300</v>
      </c>
      <c r="D18" s="499">
        <v>84300</v>
      </c>
    </row>
    <row r="19" spans="1:4" s="35" customFormat="1" ht="18" customHeight="1" thickBot="1">
      <c r="A19" s="467" t="s">
        <v>94</v>
      </c>
      <c r="B19" s="144" t="s">
        <v>690</v>
      </c>
      <c r="C19" s="499">
        <v>28700</v>
      </c>
      <c r="D19" s="499">
        <v>28700</v>
      </c>
    </row>
    <row r="20" spans="1:4" s="504" customFormat="1" ht="16.5" thickBot="1">
      <c r="A20" s="501"/>
      <c r="B20" s="502" t="s">
        <v>93</v>
      </c>
      <c r="C20" s="503">
        <f>SUM(C7:C19)</f>
        <v>2722476</v>
      </c>
      <c r="D20" s="503">
        <f>SUM(D7:D19)</f>
        <v>3282072</v>
      </c>
    </row>
  </sheetData>
  <sheetProtection/>
  <mergeCells count="3">
    <mergeCell ref="A1:D1"/>
    <mergeCell ref="A2:D2"/>
    <mergeCell ref="A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43"/>
  <sheetViews>
    <sheetView zoomScalePageLayoutView="0" workbookViewId="0" topLeftCell="A16">
      <selection activeCell="A6" sqref="A6:K6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1.28125" style="0" customWidth="1"/>
    <col min="4" max="4" width="12.421875" style="0" customWidth="1"/>
    <col min="5" max="5" width="10.140625" style="0" customWidth="1"/>
    <col min="6" max="6" width="8.140625" style="0" customWidth="1"/>
    <col min="7" max="7" width="9.8515625" style="0" customWidth="1"/>
    <col min="8" max="8" width="10.8515625" style="0" customWidth="1"/>
    <col min="9" max="9" width="9.57421875" style="0" customWidth="1"/>
    <col min="10" max="10" width="12.140625" style="0" customWidth="1"/>
    <col min="11" max="11" width="10.00390625" style="0" customWidth="1"/>
  </cols>
  <sheetData>
    <row r="1" spans="1:11" ht="12.75">
      <c r="A1" s="811" t="s">
        <v>621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ht="12.75">
      <c r="A2" s="568"/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ht="12.75">
      <c r="A3" s="862" t="s">
        <v>634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</row>
    <row r="4" spans="1:11" ht="12.75">
      <c r="A4" s="862" t="s">
        <v>478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</row>
    <row r="5" spans="1:11" ht="12.75">
      <c r="A5" s="862" t="s">
        <v>479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</row>
    <row r="6" spans="1:11" ht="12.75">
      <c r="A6" s="862" t="s">
        <v>594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</row>
    <row r="7" spans="1:11" ht="13.5" thickBot="1">
      <c r="A7" s="874" t="s">
        <v>480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</row>
    <row r="8" spans="1:11" ht="30" customHeight="1">
      <c r="A8" s="305" t="s">
        <v>109</v>
      </c>
      <c r="B8" s="867" t="s">
        <v>481</v>
      </c>
      <c r="C8" s="305" t="s">
        <v>595</v>
      </c>
      <c r="D8" s="305" t="s">
        <v>482</v>
      </c>
      <c r="E8" s="305" t="s">
        <v>483</v>
      </c>
      <c r="F8" s="305" t="s">
        <v>600</v>
      </c>
      <c r="G8" s="305" t="s">
        <v>601</v>
      </c>
      <c r="H8" s="305" t="s">
        <v>633</v>
      </c>
      <c r="I8" s="305" t="s">
        <v>597</v>
      </c>
      <c r="J8" s="305" t="s">
        <v>482</v>
      </c>
      <c r="K8" s="305" t="s">
        <v>483</v>
      </c>
    </row>
    <row r="9" spans="1:11" ht="41.25" customHeight="1" thickBot="1">
      <c r="A9" s="306" t="s">
        <v>484</v>
      </c>
      <c r="B9" s="868"/>
      <c r="C9" s="306" t="s">
        <v>485</v>
      </c>
      <c r="D9" s="306" t="s">
        <v>486</v>
      </c>
      <c r="E9" s="306" t="s">
        <v>487</v>
      </c>
      <c r="F9" s="306" t="s">
        <v>488</v>
      </c>
      <c r="G9" s="306" t="s">
        <v>488</v>
      </c>
      <c r="H9" s="306" t="s">
        <v>488</v>
      </c>
      <c r="I9" s="306" t="s">
        <v>489</v>
      </c>
      <c r="J9" s="306" t="s">
        <v>490</v>
      </c>
      <c r="K9" s="306" t="s">
        <v>490</v>
      </c>
    </row>
    <row r="10" spans="1:11" ht="33.75" customHeight="1">
      <c r="A10" s="569" t="s">
        <v>7</v>
      </c>
      <c r="B10" s="570" t="s">
        <v>491</v>
      </c>
      <c r="C10" s="570">
        <v>45</v>
      </c>
      <c r="D10" s="570">
        <v>41</v>
      </c>
      <c r="E10" s="570">
        <v>4</v>
      </c>
      <c r="F10" s="570">
        <v>45</v>
      </c>
      <c r="G10" s="571">
        <v>45</v>
      </c>
      <c r="H10" s="571">
        <v>45</v>
      </c>
      <c r="I10" s="572">
        <v>45</v>
      </c>
      <c r="J10" s="570">
        <v>41</v>
      </c>
      <c r="K10" s="570">
        <v>4</v>
      </c>
    </row>
    <row r="11" spans="1:11" ht="24.75" customHeight="1">
      <c r="A11" s="573" t="s">
        <v>11</v>
      </c>
      <c r="B11" s="14" t="s">
        <v>73</v>
      </c>
      <c r="C11" s="14">
        <v>114</v>
      </c>
      <c r="D11" s="14">
        <v>111</v>
      </c>
      <c r="E11" s="14">
        <v>3</v>
      </c>
      <c r="F11" s="14">
        <v>114</v>
      </c>
      <c r="G11" s="574">
        <v>114</v>
      </c>
      <c r="H11" s="574">
        <v>114</v>
      </c>
      <c r="I11" s="27">
        <v>114</v>
      </c>
      <c r="J11" s="14">
        <v>111</v>
      </c>
      <c r="K11" s="14">
        <v>3</v>
      </c>
    </row>
    <row r="12" spans="1:11" ht="12.75">
      <c r="A12" s="870" t="s">
        <v>74</v>
      </c>
      <c r="B12" s="14" t="s">
        <v>492</v>
      </c>
      <c r="C12" s="14">
        <v>77</v>
      </c>
      <c r="D12" s="14">
        <v>76</v>
      </c>
      <c r="E12" s="14">
        <v>1</v>
      </c>
      <c r="F12" s="14">
        <v>77</v>
      </c>
      <c r="G12" s="574">
        <v>79</v>
      </c>
      <c r="H12" s="574">
        <v>79</v>
      </c>
      <c r="I12" s="27">
        <v>79</v>
      </c>
      <c r="J12" s="14">
        <v>78</v>
      </c>
      <c r="K12" s="14">
        <v>1</v>
      </c>
    </row>
    <row r="13" spans="1:11" ht="12.75">
      <c r="A13" s="871"/>
      <c r="B13" s="14" t="s">
        <v>76</v>
      </c>
      <c r="C13" s="14">
        <v>15</v>
      </c>
      <c r="D13" s="14">
        <v>14</v>
      </c>
      <c r="E13" s="14">
        <v>1</v>
      </c>
      <c r="F13" s="14">
        <v>15</v>
      </c>
      <c r="G13" s="574">
        <v>15</v>
      </c>
      <c r="H13" s="574">
        <v>15</v>
      </c>
      <c r="I13" s="27">
        <v>15</v>
      </c>
      <c r="J13" s="14">
        <v>14</v>
      </c>
      <c r="K13" s="14">
        <v>1</v>
      </c>
    </row>
    <row r="14" spans="1:11" ht="12.75">
      <c r="A14" s="871"/>
      <c r="B14" s="576" t="s">
        <v>493</v>
      </c>
      <c r="C14" s="576">
        <v>12</v>
      </c>
      <c r="D14" s="576">
        <v>12</v>
      </c>
      <c r="E14" s="576"/>
      <c r="F14" s="576">
        <v>12</v>
      </c>
      <c r="G14" s="577">
        <v>7</v>
      </c>
      <c r="H14" s="577">
        <v>7</v>
      </c>
      <c r="I14" s="27">
        <v>7</v>
      </c>
      <c r="J14" s="576">
        <v>7</v>
      </c>
      <c r="K14" s="576"/>
    </row>
    <row r="15" spans="1:11" ht="12.75">
      <c r="A15" s="871"/>
      <c r="B15" s="578" t="s">
        <v>260</v>
      </c>
      <c r="C15" s="579" t="s">
        <v>494</v>
      </c>
      <c r="D15" s="580" t="s">
        <v>494</v>
      </c>
      <c r="E15" s="578"/>
      <c r="F15" s="580" t="s">
        <v>494</v>
      </c>
      <c r="G15" s="580" t="s">
        <v>598</v>
      </c>
      <c r="H15" s="580" t="s">
        <v>598</v>
      </c>
      <c r="I15" s="27">
        <v>45</v>
      </c>
      <c r="J15" s="14">
        <v>45</v>
      </c>
      <c r="K15" s="14"/>
    </row>
    <row r="16" spans="1:11" ht="12.75">
      <c r="A16" s="872"/>
      <c r="B16" s="14" t="s">
        <v>495</v>
      </c>
      <c r="C16" s="14">
        <v>15</v>
      </c>
      <c r="D16" s="14">
        <v>15</v>
      </c>
      <c r="E16" s="14"/>
      <c r="F16" s="574">
        <v>15</v>
      </c>
      <c r="G16" s="574">
        <v>17</v>
      </c>
      <c r="H16" s="574">
        <v>18</v>
      </c>
      <c r="I16" s="27">
        <v>18</v>
      </c>
      <c r="J16" s="14">
        <v>18</v>
      </c>
      <c r="K16" s="14"/>
    </row>
    <row r="17" spans="1:11" ht="12.75">
      <c r="A17" s="873" t="s">
        <v>77</v>
      </c>
      <c r="B17" s="14" t="s">
        <v>496</v>
      </c>
      <c r="C17" s="14">
        <v>71</v>
      </c>
      <c r="D17" s="14">
        <v>70</v>
      </c>
      <c r="E17" s="14">
        <v>1</v>
      </c>
      <c r="F17" s="574">
        <v>71</v>
      </c>
      <c r="G17" s="574">
        <v>65</v>
      </c>
      <c r="H17" s="574">
        <v>65</v>
      </c>
      <c r="I17" s="27">
        <v>65</v>
      </c>
      <c r="J17" s="14">
        <v>62</v>
      </c>
      <c r="K17" s="14">
        <v>3</v>
      </c>
    </row>
    <row r="18" spans="1:11" ht="12.75">
      <c r="A18" s="873"/>
      <c r="B18" s="14" t="s">
        <v>497</v>
      </c>
      <c r="C18" s="14">
        <v>4</v>
      </c>
      <c r="D18" s="14">
        <v>2</v>
      </c>
      <c r="E18" s="14">
        <v>2</v>
      </c>
      <c r="F18" s="574">
        <v>4</v>
      </c>
      <c r="G18" s="574">
        <v>4</v>
      </c>
      <c r="H18" s="574">
        <v>4</v>
      </c>
      <c r="I18" s="27">
        <v>4</v>
      </c>
      <c r="J18" s="14">
        <v>2</v>
      </c>
      <c r="K18" s="14">
        <v>2</v>
      </c>
    </row>
    <row r="19" spans="1:11" ht="12.75">
      <c r="A19" s="573" t="s">
        <v>78</v>
      </c>
      <c r="B19" s="14" t="s">
        <v>498</v>
      </c>
      <c r="C19" s="14">
        <v>44</v>
      </c>
      <c r="D19" s="14">
        <v>44</v>
      </c>
      <c r="E19" s="14"/>
      <c r="F19" s="574">
        <v>44</v>
      </c>
      <c r="G19" s="574">
        <v>42</v>
      </c>
      <c r="H19" s="574">
        <v>42</v>
      </c>
      <c r="I19" s="27">
        <v>42</v>
      </c>
      <c r="J19" s="14">
        <v>42</v>
      </c>
      <c r="K19" s="14"/>
    </row>
    <row r="20" spans="1:11" ht="18" customHeight="1">
      <c r="A20" s="573" t="s">
        <v>80</v>
      </c>
      <c r="B20" s="14" t="s">
        <v>499</v>
      </c>
      <c r="C20" s="14">
        <v>63</v>
      </c>
      <c r="D20" s="14">
        <v>63</v>
      </c>
      <c r="E20" s="14"/>
      <c r="F20" s="574">
        <v>63</v>
      </c>
      <c r="G20" s="574">
        <v>59</v>
      </c>
      <c r="H20" s="574">
        <v>59</v>
      </c>
      <c r="I20" s="27"/>
      <c r="J20" s="14"/>
      <c r="K20" s="14"/>
    </row>
    <row r="21" spans="1:11" ht="12.75">
      <c r="A21" s="573" t="s">
        <v>82</v>
      </c>
      <c r="B21" s="14" t="s">
        <v>83</v>
      </c>
      <c r="C21" s="14">
        <v>23</v>
      </c>
      <c r="D21" s="14">
        <v>23</v>
      </c>
      <c r="E21" s="14"/>
      <c r="F21" s="574">
        <v>23</v>
      </c>
      <c r="G21" s="574">
        <v>23</v>
      </c>
      <c r="H21" s="574">
        <v>23</v>
      </c>
      <c r="I21" s="27">
        <v>23</v>
      </c>
      <c r="J21" s="14">
        <v>23</v>
      </c>
      <c r="K21" s="14"/>
    </row>
    <row r="22" spans="1:11" ht="12.75">
      <c r="A22" s="870" t="s">
        <v>84</v>
      </c>
      <c r="B22" s="14" t="s">
        <v>500</v>
      </c>
      <c r="C22" s="14">
        <v>10</v>
      </c>
      <c r="D22" s="14">
        <v>7</v>
      </c>
      <c r="E22" s="14">
        <v>3</v>
      </c>
      <c r="F22" s="574">
        <v>10</v>
      </c>
      <c r="G22" s="574">
        <v>10</v>
      </c>
      <c r="H22" s="574">
        <v>10</v>
      </c>
      <c r="I22" s="27">
        <v>10</v>
      </c>
      <c r="J22" s="14">
        <v>7</v>
      </c>
      <c r="K22" s="14">
        <v>3</v>
      </c>
    </row>
    <row r="23" spans="1:11" ht="12.75">
      <c r="A23" s="871"/>
      <c r="B23" s="14" t="s">
        <v>501</v>
      </c>
      <c r="C23" s="14">
        <v>4</v>
      </c>
      <c r="D23" s="14">
        <v>4</v>
      </c>
      <c r="E23" s="14"/>
      <c r="F23" s="574">
        <v>4</v>
      </c>
      <c r="G23" s="574">
        <v>4</v>
      </c>
      <c r="H23" s="574">
        <v>4</v>
      </c>
      <c r="I23" s="27">
        <v>4</v>
      </c>
      <c r="J23" s="14">
        <v>4</v>
      </c>
      <c r="K23" s="14"/>
    </row>
    <row r="24" spans="1:11" ht="12.75">
      <c r="A24" s="871"/>
      <c r="B24" s="578" t="s">
        <v>262</v>
      </c>
      <c r="C24" s="579">
        <v>8</v>
      </c>
      <c r="D24" s="580" t="s">
        <v>599</v>
      </c>
      <c r="E24" s="580" t="s">
        <v>503</v>
      </c>
      <c r="F24" s="580" t="s">
        <v>502</v>
      </c>
      <c r="G24" s="580" t="s">
        <v>502</v>
      </c>
      <c r="H24" s="580" t="s">
        <v>502</v>
      </c>
      <c r="I24" s="27">
        <v>8</v>
      </c>
      <c r="J24" s="14">
        <v>7</v>
      </c>
      <c r="K24" s="14">
        <v>1</v>
      </c>
    </row>
    <row r="25" spans="1:11" ht="12.75">
      <c r="A25" s="872"/>
      <c r="B25" s="14" t="s">
        <v>88</v>
      </c>
      <c r="C25" s="14">
        <v>5</v>
      </c>
      <c r="D25" s="14">
        <v>4</v>
      </c>
      <c r="E25" s="14">
        <v>1</v>
      </c>
      <c r="F25" s="14">
        <v>5</v>
      </c>
      <c r="G25" s="574">
        <v>5</v>
      </c>
      <c r="H25" s="574">
        <v>5</v>
      </c>
      <c r="I25" s="27">
        <v>5</v>
      </c>
      <c r="J25" s="14">
        <v>4</v>
      </c>
      <c r="K25" s="14">
        <v>1</v>
      </c>
    </row>
    <row r="26" spans="1:11" ht="25.5">
      <c r="A26" s="573" t="s">
        <v>87</v>
      </c>
      <c r="B26" s="14" t="s">
        <v>504</v>
      </c>
      <c r="C26" s="14">
        <v>65</v>
      </c>
      <c r="D26" s="14">
        <v>65</v>
      </c>
      <c r="E26" s="14"/>
      <c r="F26" s="14">
        <v>65</v>
      </c>
      <c r="G26" s="574">
        <v>65</v>
      </c>
      <c r="H26" s="574">
        <v>65</v>
      </c>
      <c r="I26" s="27">
        <v>65</v>
      </c>
      <c r="J26" s="14">
        <v>65</v>
      </c>
      <c r="K26" s="14"/>
    </row>
    <row r="27" spans="1:11" ht="25.5">
      <c r="A27" s="573">
        <v>10</v>
      </c>
      <c r="B27" s="14" t="s">
        <v>505</v>
      </c>
      <c r="C27" s="14">
        <v>9</v>
      </c>
      <c r="D27" s="14">
        <v>9</v>
      </c>
      <c r="E27" s="14"/>
      <c r="F27" s="14">
        <v>9</v>
      </c>
      <c r="G27" s="574">
        <v>19</v>
      </c>
      <c r="H27" s="574">
        <v>19</v>
      </c>
      <c r="I27" s="27">
        <v>19</v>
      </c>
      <c r="J27" s="14">
        <v>19</v>
      </c>
      <c r="K27" s="14"/>
    </row>
    <row r="28" spans="1:11" ht="18.75" customHeight="1">
      <c r="A28" s="575" t="s">
        <v>91</v>
      </c>
      <c r="B28" s="14" t="s">
        <v>506</v>
      </c>
      <c r="C28" s="14">
        <v>2</v>
      </c>
      <c r="D28" s="14">
        <v>2</v>
      </c>
      <c r="E28" s="14"/>
      <c r="F28" s="14">
        <v>2</v>
      </c>
      <c r="G28" s="574">
        <v>2</v>
      </c>
      <c r="H28" s="574">
        <v>2</v>
      </c>
      <c r="I28" s="27">
        <v>2</v>
      </c>
      <c r="J28" s="14">
        <v>2</v>
      </c>
      <c r="K28" s="14"/>
    </row>
    <row r="29" spans="1:11" ht="25.5">
      <c r="A29" s="581" t="s">
        <v>507</v>
      </c>
      <c r="B29" s="14" t="s">
        <v>508</v>
      </c>
      <c r="C29" s="14">
        <v>413</v>
      </c>
      <c r="D29" s="14">
        <v>413</v>
      </c>
      <c r="E29" s="14"/>
      <c r="F29" s="14">
        <v>413</v>
      </c>
      <c r="G29" s="574">
        <v>413</v>
      </c>
      <c r="H29" s="574">
        <v>413</v>
      </c>
      <c r="I29" s="27">
        <v>413</v>
      </c>
      <c r="J29" s="14">
        <v>413</v>
      </c>
      <c r="K29" s="14"/>
    </row>
    <row r="30" spans="1:11" ht="12.75">
      <c r="A30" s="582" t="s">
        <v>94</v>
      </c>
      <c r="B30" s="583" t="s">
        <v>173</v>
      </c>
      <c r="C30" s="583">
        <v>78</v>
      </c>
      <c r="D30" s="583">
        <v>78</v>
      </c>
      <c r="E30" s="583"/>
      <c r="F30" s="583">
        <v>78</v>
      </c>
      <c r="G30" s="584">
        <v>78</v>
      </c>
      <c r="H30" s="584">
        <v>85</v>
      </c>
      <c r="I30" s="585">
        <v>85</v>
      </c>
      <c r="J30" s="583">
        <v>82</v>
      </c>
      <c r="K30" s="583">
        <v>3</v>
      </c>
    </row>
    <row r="31" spans="1:11" ht="38.25" customHeight="1" thickBot="1">
      <c r="A31" s="586" t="s">
        <v>166</v>
      </c>
      <c r="B31" s="587" t="s">
        <v>509</v>
      </c>
      <c r="C31" s="587">
        <v>1</v>
      </c>
      <c r="D31" s="587"/>
      <c r="E31" s="587">
        <v>1</v>
      </c>
      <c r="F31" s="587">
        <v>1</v>
      </c>
      <c r="G31" s="588">
        <v>1</v>
      </c>
      <c r="H31" s="588">
        <v>1</v>
      </c>
      <c r="I31" s="589">
        <v>1</v>
      </c>
      <c r="J31" s="587"/>
      <c r="K31" s="587">
        <v>1</v>
      </c>
    </row>
    <row r="32" spans="1:11" ht="13.5" thickBot="1">
      <c r="A32" s="217"/>
      <c r="B32" s="590" t="s">
        <v>510</v>
      </c>
      <c r="C32" s="590">
        <f aca="true" t="shared" si="0" ref="C32:K32">C30+C29+C28+C27+C26+C25+C24+C23+C22+C21+C20+C19+C18+C17+C16+C15+C14+C13+C12+C11+C10+C31</f>
        <v>1125</v>
      </c>
      <c r="D32" s="590">
        <f t="shared" si="0"/>
        <v>1107</v>
      </c>
      <c r="E32" s="590">
        <f t="shared" si="0"/>
        <v>18</v>
      </c>
      <c r="F32" s="590">
        <f t="shared" si="0"/>
        <v>1125</v>
      </c>
      <c r="G32" s="590">
        <f t="shared" si="0"/>
        <v>1120</v>
      </c>
      <c r="H32" s="590">
        <f t="shared" si="0"/>
        <v>1128</v>
      </c>
      <c r="I32" s="590">
        <f t="shared" si="0"/>
        <v>1069</v>
      </c>
      <c r="J32" s="590">
        <f t="shared" si="0"/>
        <v>1046</v>
      </c>
      <c r="K32" s="590">
        <f t="shared" si="0"/>
        <v>23</v>
      </c>
    </row>
    <row r="33" spans="1:11" ht="12.75">
      <c r="A33" s="35"/>
      <c r="B33" s="451"/>
      <c r="C33" s="451"/>
      <c r="D33" s="451"/>
      <c r="E33" s="451"/>
      <c r="F33" s="451"/>
      <c r="G33" s="451"/>
      <c r="H33" s="451"/>
      <c r="I33" s="451"/>
      <c r="J33" s="451"/>
      <c r="K33" s="451"/>
    </row>
    <row r="34" spans="1:11" ht="12.75">
      <c r="A34" s="869" t="s">
        <v>511</v>
      </c>
      <c r="B34" s="869"/>
      <c r="C34" s="869"/>
      <c r="D34" s="869"/>
      <c r="E34" s="869"/>
      <c r="F34" s="869"/>
      <c r="G34" s="869"/>
      <c r="H34" s="869"/>
      <c r="I34" s="869"/>
      <c r="J34" s="869"/>
      <c r="K34" s="869"/>
    </row>
    <row r="35" spans="1:11" ht="12.75">
      <c r="A35" s="869"/>
      <c r="B35" s="869"/>
      <c r="C35" s="869"/>
      <c r="D35" s="869"/>
      <c r="E35" s="869"/>
      <c r="F35" s="869"/>
      <c r="G35" s="869"/>
      <c r="H35" s="869"/>
      <c r="I35" s="869"/>
      <c r="J35" s="869"/>
      <c r="K35" s="869"/>
    </row>
    <row r="36" spans="1:11" ht="12.75">
      <c r="A36" s="591"/>
      <c r="B36" s="591"/>
      <c r="C36" s="591"/>
      <c r="D36" s="591"/>
      <c r="E36" s="591"/>
      <c r="F36" s="591"/>
      <c r="G36" s="591"/>
      <c r="H36" s="591"/>
      <c r="I36" s="591"/>
      <c r="J36" s="591"/>
      <c r="K36" s="591"/>
    </row>
    <row r="37" spans="1:11" ht="13.5" thickBot="1">
      <c r="A37" s="35"/>
      <c r="B37" s="451"/>
      <c r="C37" s="451"/>
      <c r="D37" s="451"/>
      <c r="E37" s="451"/>
      <c r="F37" s="451"/>
      <c r="G37" s="451"/>
      <c r="H37" s="451"/>
      <c r="I37" s="451"/>
      <c r="J37" s="451"/>
      <c r="K37" s="451"/>
    </row>
    <row r="38" spans="1:11" ht="12.75">
      <c r="A38" s="592"/>
      <c r="B38" s="593" t="s">
        <v>512</v>
      </c>
      <c r="C38" s="593"/>
      <c r="J38" s="594"/>
      <c r="K38" s="594"/>
    </row>
    <row r="39" spans="1:11" ht="25.5">
      <c r="A39" s="592"/>
      <c r="B39" s="595" t="s">
        <v>499</v>
      </c>
      <c r="C39" s="595"/>
      <c r="J39" s="594"/>
      <c r="K39" s="594"/>
    </row>
    <row r="40" spans="1:11" ht="25.5">
      <c r="A40" s="592"/>
      <c r="B40" s="595" t="s">
        <v>505</v>
      </c>
      <c r="C40" s="595"/>
      <c r="J40" s="594"/>
      <c r="K40" s="594"/>
    </row>
    <row r="41" spans="1:11" ht="12.75">
      <c r="A41" s="592"/>
      <c r="B41" s="596" t="s">
        <v>508</v>
      </c>
      <c r="C41" s="596"/>
      <c r="J41" s="594"/>
      <c r="K41" s="594"/>
    </row>
    <row r="42" spans="1:11" ht="13.5" thickBot="1">
      <c r="A42" s="592"/>
      <c r="B42" s="596" t="s">
        <v>173</v>
      </c>
      <c r="C42" s="596">
        <v>100</v>
      </c>
      <c r="J42" s="594"/>
      <c r="K42" s="594"/>
    </row>
    <row r="43" spans="2:11" ht="13.5" thickBot="1">
      <c r="B43" s="597" t="s">
        <v>93</v>
      </c>
      <c r="C43" s="597">
        <v>100</v>
      </c>
      <c r="J43" s="598"/>
      <c r="K43" s="598"/>
    </row>
  </sheetData>
  <sheetProtection/>
  <mergeCells count="13">
    <mergeCell ref="A1:K1"/>
    <mergeCell ref="A4:K4"/>
    <mergeCell ref="A5:K5"/>
    <mergeCell ref="A6:K6"/>
    <mergeCell ref="A7:K7"/>
    <mergeCell ref="A3:K3"/>
    <mergeCell ref="B8:B9"/>
    <mergeCell ref="A34:K35"/>
    <mergeCell ref="A12:A14"/>
    <mergeCell ref="A15:A16"/>
    <mergeCell ref="A22:A23"/>
    <mergeCell ref="A24:A25"/>
    <mergeCell ref="A17:A1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15"/>
  <sheetViews>
    <sheetView zoomScalePageLayoutView="0" workbookViewId="0" topLeftCell="A1">
      <selection activeCell="D19" sqref="D19"/>
    </sheetView>
  </sheetViews>
  <sheetFormatPr defaultColWidth="8.00390625" defaultRowHeight="12.75"/>
  <cols>
    <col min="1" max="1" width="5.57421875" style="512" customWidth="1"/>
    <col min="2" max="2" width="30.421875" style="510" customWidth="1"/>
    <col min="3" max="3" width="14.8515625" style="510" hidden="1" customWidth="1"/>
    <col min="4" max="4" width="15.8515625" style="510" customWidth="1"/>
    <col min="5" max="5" width="15.28125" style="510" customWidth="1"/>
    <col min="6" max="16384" width="8.00390625" style="510" customWidth="1"/>
  </cols>
  <sheetData>
    <row r="1" spans="1:10" ht="12.75" customHeight="1">
      <c r="A1" s="877" t="s">
        <v>429</v>
      </c>
      <c r="B1" s="877"/>
      <c r="C1" s="877"/>
      <c r="D1" s="877"/>
      <c r="E1" s="877"/>
      <c r="F1" s="509"/>
      <c r="G1" s="509"/>
      <c r="H1" s="509"/>
      <c r="I1" s="509"/>
      <c r="J1" s="509"/>
    </row>
    <row r="2" spans="1:10" ht="12.75">
      <c r="A2" s="862" t="s">
        <v>644</v>
      </c>
      <c r="B2" s="862"/>
      <c r="C2" s="862"/>
      <c r="D2" s="862"/>
      <c r="E2" s="862"/>
      <c r="F2" s="31"/>
      <c r="G2" s="31"/>
      <c r="H2" s="31"/>
      <c r="I2" s="31"/>
      <c r="J2" s="31"/>
    </row>
    <row r="3" spans="1:5" ht="12.75">
      <c r="A3" s="875" t="s">
        <v>430</v>
      </c>
      <c r="B3" s="876"/>
      <c r="C3" s="876"/>
      <c r="D3" s="876"/>
      <c r="E3" s="876"/>
    </row>
    <row r="4" spans="1:5" ht="12.75">
      <c r="A4" s="875" t="s">
        <v>431</v>
      </c>
      <c r="B4" s="875"/>
      <c r="C4" s="875"/>
      <c r="D4" s="875"/>
      <c r="E4" s="875"/>
    </row>
    <row r="5" spans="1:5" s="514" customFormat="1" ht="15.75" thickBot="1">
      <c r="A5" s="513"/>
      <c r="E5" s="515" t="s">
        <v>432</v>
      </c>
    </row>
    <row r="6" spans="1:5" s="519" customFormat="1" ht="63" customHeight="1" thickBot="1">
      <c r="A6" s="516" t="s">
        <v>433</v>
      </c>
      <c r="B6" s="517" t="s">
        <v>434</v>
      </c>
      <c r="C6" s="517" t="s">
        <v>435</v>
      </c>
      <c r="D6" s="517" t="s">
        <v>436</v>
      </c>
      <c r="E6" s="518" t="s">
        <v>437</v>
      </c>
    </row>
    <row r="7" spans="1:5" s="519" customFormat="1" ht="18" customHeight="1" thickBot="1">
      <c r="A7" s="516">
        <v>1</v>
      </c>
      <c r="B7" s="520">
        <v>2</v>
      </c>
      <c r="C7" s="520"/>
      <c r="D7" s="520">
        <v>3</v>
      </c>
      <c r="E7" s="521">
        <v>4</v>
      </c>
    </row>
    <row r="8" spans="1:5" ht="18" customHeight="1">
      <c r="A8" s="674" t="s">
        <v>7</v>
      </c>
      <c r="B8" s="675" t="s">
        <v>438</v>
      </c>
      <c r="C8" s="675">
        <v>2000</v>
      </c>
      <c r="D8" s="676">
        <v>3040</v>
      </c>
      <c r="E8" s="677">
        <v>40</v>
      </c>
    </row>
    <row r="9" spans="1:5" ht="27" customHeight="1">
      <c r="A9" s="522" t="s">
        <v>11</v>
      </c>
      <c r="B9" s="523" t="s">
        <v>439</v>
      </c>
      <c r="C9" s="523">
        <v>10550</v>
      </c>
      <c r="D9" s="524">
        <v>16534</v>
      </c>
      <c r="E9" s="525">
        <v>500</v>
      </c>
    </row>
    <row r="10" spans="1:5" ht="18" customHeight="1">
      <c r="A10" s="526" t="s">
        <v>74</v>
      </c>
      <c r="B10" s="523" t="s">
        <v>440</v>
      </c>
      <c r="C10" s="523">
        <v>39000</v>
      </c>
      <c r="D10" s="524">
        <v>39940</v>
      </c>
      <c r="E10" s="525">
        <v>980</v>
      </c>
    </row>
    <row r="11" spans="1:5" ht="18" customHeight="1">
      <c r="A11" s="526" t="s">
        <v>77</v>
      </c>
      <c r="B11" s="523" t="s">
        <v>387</v>
      </c>
      <c r="C11" s="523">
        <v>76000</v>
      </c>
      <c r="D11" s="524">
        <v>79750</v>
      </c>
      <c r="E11" s="525">
        <v>750</v>
      </c>
    </row>
    <row r="12" spans="1:5" ht="26.25" customHeight="1">
      <c r="A12" s="526" t="s">
        <v>78</v>
      </c>
      <c r="B12" s="523" t="s">
        <v>441</v>
      </c>
      <c r="C12" s="523">
        <v>3000</v>
      </c>
      <c r="D12" s="524">
        <v>3550</v>
      </c>
      <c r="E12" s="525">
        <v>50</v>
      </c>
    </row>
    <row r="13" spans="1:5" ht="26.25" customHeight="1">
      <c r="A13" s="526" t="s">
        <v>80</v>
      </c>
      <c r="B13" s="523" t="s">
        <v>442</v>
      </c>
      <c r="C13" s="523"/>
      <c r="D13" s="524"/>
      <c r="E13" s="525">
        <v>1500</v>
      </c>
    </row>
    <row r="14" spans="1:5" ht="26.25" customHeight="1">
      <c r="A14" s="699" t="s">
        <v>82</v>
      </c>
      <c r="B14" s="700" t="s">
        <v>640</v>
      </c>
      <c r="C14" s="700"/>
      <c r="D14" s="701">
        <v>324510</v>
      </c>
      <c r="E14" s="702">
        <v>4510</v>
      </c>
    </row>
    <row r="15" spans="1:5" ht="18" customHeight="1" thickBot="1">
      <c r="A15" s="678"/>
      <c r="B15" s="679" t="s">
        <v>93</v>
      </c>
      <c r="C15" s="679">
        <f>SUM(C8:C12)</f>
        <v>130550</v>
      </c>
      <c r="D15" s="680">
        <f>SUM(D8:D14)</f>
        <v>467324</v>
      </c>
      <c r="E15" s="680">
        <f>SUM(E8:E14)</f>
        <v>8330</v>
      </c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4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877" t="s">
        <v>443</v>
      </c>
      <c r="C1" s="877"/>
      <c r="D1" s="877"/>
      <c r="E1" s="877"/>
    </row>
    <row r="2" spans="2:5" ht="12.75">
      <c r="B2" s="862" t="s">
        <v>635</v>
      </c>
      <c r="C2" s="862"/>
      <c r="D2" s="862"/>
      <c r="E2" s="862"/>
    </row>
    <row r="3" spans="2:5" ht="12.75">
      <c r="B3" s="875" t="s">
        <v>444</v>
      </c>
      <c r="C3" s="876"/>
      <c r="D3" s="876"/>
      <c r="E3" s="876"/>
    </row>
    <row r="4" spans="2:5" ht="13.5" thickBot="1">
      <c r="B4" s="511"/>
      <c r="C4" s="512"/>
      <c r="D4" s="527" t="s">
        <v>445</v>
      </c>
      <c r="E4" s="528" t="s">
        <v>272</v>
      </c>
    </row>
    <row r="5" spans="1:5" ht="13.5" thickTop="1">
      <c r="A5" s="887" t="s">
        <v>446</v>
      </c>
      <c r="B5" s="889" t="s">
        <v>187</v>
      </c>
      <c r="C5" s="889" t="s">
        <v>447</v>
      </c>
      <c r="D5" s="889" t="s">
        <v>448</v>
      </c>
      <c r="E5" s="891"/>
    </row>
    <row r="6" spans="1:5" ht="12.75">
      <c r="A6" s="888"/>
      <c r="B6" s="890"/>
      <c r="C6" s="890"/>
      <c r="D6" s="890"/>
      <c r="E6" s="892"/>
    </row>
    <row r="7" spans="1:5" ht="25.5" customHeight="1">
      <c r="A7" s="529" t="s">
        <v>7</v>
      </c>
      <c r="B7" s="530" t="s">
        <v>449</v>
      </c>
      <c r="C7" s="531" t="s">
        <v>450</v>
      </c>
      <c r="D7" s="879">
        <v>500</v>
      </c>
      <c r="E7" s="880"/>
    </row>
    <row r="8" spans="1:5" ht="12.75">
      <c r="A8" s="529" t="s">
        <v>11</v>
      </c>
      <c r="B8" s="530" t="s">
        <v>451</v>
      </c>
      <c r="C8" s="531"/>
      <c r="D8" s="879">
        <f>E9+E10+E11+E12+E15+E16+E17+E18+D19+D20+D21+E21+E13+E14</f>
        <v>370972</v>
      </c>
      <c r="E8" s="880"/>
    </row>
    <row r="9" spans="1:5" ht="12.75">
      <c r="A9" s="529" t="s">
        <v>74</v>
      </c>
      <c r="B9" s="530"/>
      <c r="C9" s="532" t="s">
        <v>452</v>
      </c>
      <c r="D9" s="533"/>
      <c r="E9" s="534">
        <v>7897</v>
      </c>
    </row>
    <row r="10" spans="1:5" ht="12.75">
      <c r="A10" s="529" t="s">
        <v>77</v>
      </c>
      <c r="B10" s="530"/>
      <c r="C10" s="532" t="s">
        <v>453</v>
      </c>
      <c r="D10" s="533"/>
      <c r="E10" s="534">
        <v>9198</v>
      </c>
    </row>
    <row r="11" spans="1:5" ht="12.75" customHeight="1">
      <c r="A11" s="529" t="s">
        <v>78</v>
      </c>
      <c r="B11" s="530"/>
      <c r="C11" s="532" t="s">
        <v>694</v>
      </c>
      <c r="D11" s="533"/>
      <c r="E11" s="534">
        <v>1000</v>
      </c>
    </row>
    <row r="12" spans="1:5" ht="12.75">
      <c r="A12" s="529" t="s">
        <v>80</v>
      </c>
      <c r="B12" s="530"/>
      <c r="C12" s="532" t="s">
        <v>454</v>
      </c>
      <c r="D12" s="533"/>
      <c r="E12" s="534">
        <v>60807</v>
      </c>
    </row>
    <row r="13" spans="1:5" ht="12.75">
      <c r="A13" s="529"/>
      <c r="B13" s="530"/>
      <c r="C13" s="532" t="s">
        <v>704</v>
      </c>
      <c r="D13" s="533"/>
      <c r="E13" s="534">
        <v>55779</v>
      </c>
    </row>
    <row r="14" spans="1:5" ht="12.75">
      <c r="A14" s="529"/>
      <c r="B14" s="530"/>
      <c r="C14" s="532" t="s">
        <v>705</v>
      </c>
      <c r="D14" s="533"/>
      <c r="E14" s="534">
        <v>44221</v>
      </c>
    </row>
    <row r="15" spans="1:5" ht="12.75">
      <c r="A15" s="529" t="s">
        <v>82</v>
      </c>
      <c r="B15" s="530"/>
      <c r="C15" s="532" t="s">
        <v>602</v>
      </c>
      <c r="D15" s="533"/>
      <c r="E15" s="534">
        <v>84300</v>
      </c>
    </row>
    <row r="16" spans="1:5" ht="12.75">
      <c r="A16" s="529" t="s">
        <v>84</v>
      </c>
      <c r="B16" s="530"/>
      <c r="C16" s="532" t="s">
        <v>603</v>
      </c>
      <c r="D16" s="533"/>
      <c r="E16" s="534">
        <v>28070</v>
      </c>
    </row>
    <row r="17" spans="1:5" ht="12.75">
      <c r="A17" s="529" t="s">
        <v>87</v>
      </c>
      <c r="B17" s="530"/>
      <c r="C17" s="532" t="s">
        <v>455</v>
      </c>
      <c r="D17" s="533"/>
      <c r="E17" s="534">
        <v>1800</v>
      </c>
    </row>
    <row r="18" spans="1:5" ht="12.75">
      <c r="A18" s="529" t="s">
        <v>89</v>
      </c>
      <c r="B18" s="530"/>
      <c r="C18" s="532" t="s">
        <v>456</v>
      </c>
      <c r="D18" s="533"/>
      <c r="E18" s="534">
        <v>1500</v>
      </c>
    </row>
    <row r="19" spans="1:5" ht="12.75">
      <c r="A19" s="535" t="s">
        <v>91</v>
      </c>
      <c r="B19" s="536"/>
      <c r="C19" s="537" t="s">
        <v>457</v>
      </c>
      <c r="D19" s="881">
        <v>500</v>
      </c>
      <c r="E19" s="882"/>
    </row>
    <row r="20" spans="1:5" ht="12.75">
      <c r="A20" s="535" t="s">
        <v>92</v>
      </c>
      <c r="B20" s="536"/>
      <c r="C20" s="537" t="s">
        <v>389</v>
      </c>
      <c r="D20" s="885">
        <v>820</v>
      </c>
      <c r="E20" s="886"/>
    </row>
    <row r="21" spans="1:5" ht="15" customHeight="1" thickBot="1">
      <c r="A21" s="538" t="s">
        <v>94</v>
      </c>
      <c r="B21" s="539"/>
      <c r="C21" t="s">
        <v>428</v>
      </c>
      <c r="D21" s="3"/>
      <c r="E21" s="709">
        <v>75080</v>
      </c>
    </row>
    <row r="22" spans="1:5" ht="21" customHeight="1" thickBot="1" thickTop="1">
      <c r="A22" s="540" t="s">
        <v>87</v>
      </c>
      <c r="B22" s="541" t="s">
        <v>458</v>
      </c>
      <c r="C22" s="541"/>
      <c r="D22" s="883">
        <f>D7+D8</f>
        <v>371472</v>
      </c>
      <c r="E22" s="884"/>
    </row>
    <row r="23" spans="4:5" ht="13.5" thickTop="1">
      <c r="D23" s="878"/>
      <c r="E23" s="878"/>
    </row>
    <row r="32" ht="12.75">
      <c r="B32" s="452"/>
    </row>
    <row r="38" spans="2:4" ht="12.75">
      <c r="B38" s="453"/>
      <c r="C38" s="454"/>
      <c r="D38" s="3"/>
    </row>
    <row r="39" spans="2:4" ht="12.75">
      <c r="B39" s="121"/>
      <c r="C39" s="454"/>
      <c r="D39" s="29"/>
    </row>
    <row r="40" spans="2:4" ht="12.75">
      <c r="B40" s="121"/>
      <c r="C40" s="454"/>
      <c r="D40" s="29"/>
    </row>
    <row r="41" spans="2:4" ht="12.75">
      <c r="B41" s="455"/>
      <c r="C41" s="454"/>
      <c r="D41" s="456"/>
    </row>
    <row r="43" ht="12.75">
      <c r="D43" s="436"/>
    </row>
  </sheetData>
  <sheetProtection/>
  <mergeCells count="13">
    <mergeCell ref="B1:E1"/>
    <mergeCell ref="B2:E2"/>
    <mergeCell ref="B3:E3"/>
    <mergeCell ref="A5:A6"/>
    <mergeCell ref="B5:B6"/>
    <mergeCell ref="C5:C6"/>
    <mergeCell ref="D5:E6"/>
    <mergeCell ref="D23:E23"/>
    <mergeCell ref="D8:E8"/>
    <mergeCell ref="D7:E7"/>
    <mergeCell ref="D19:E19"/>
    <mergeCell ref="D22:E22"/>
    <mergeCell ref="D20:E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2" sqref="A2:H2"/>
    </sheetView>
  </sheetViews>
  <sheetFormatPr defaultColWidth="8.00390625" defaultRowHeight="12.75"/>
  <cols>
    <col min="1" max="1" width="5.7109375" style="543" customWidth="1"/>
    <col min="2" max="2" width="23.00390625" style="542" customWidth="1"/>
    <col min="3" max="3" width="10.140625" style="542" customWidth="1"/>
    <col min="4" max="5" width="8.140625" style="542" customWidth="1"/>
    <col min="6" max="6" width="9.28125" style="542" customWidth="1"/>
    <col min="7" max="7" width="9.7109375" style="542" customWidth="1"/>
    <col min="8" max="8" width="12.140625" style="542" customWidth="1"/>
    <col min="9" max="16384" width="8.00390625" style="542" customWidth="1"/>
  </cols>
  <sheetData>
    <row r="1" spans="1:8" ht="12.75" customHeight="1">
      <c r="A1" s="877" t="s">
        <v>459</v>
      </c>
      <c r="B1" s="877"/>
      <c r="C1" s="877"/>
      <c r="D1" s="877"/>
      <c r="E1" s="877"/>
      <c r="F1" s="877"/>
      <c r="G1" s="877"/>
      <c r="H1" s="877"/>
    </row>
    <row r="2" spans="1:8" ht="12.75">
      <c r="A2" s="862" t="s">
        <v>636</v>
      </c>
      <c r="B2" s="862"/>
      <c r="C2" s="862"/>
      <c r="D2" s="862"/>
      <c r="E2" s="862"/>
      <c r="F2" s="862"/>
      <c r="G2" s="862"/>
      <c r="H2" s="862"/>
    </row>
    <row r="3" spans="1:8" ht="12.75">
      <c r="A3" s="893" t="s">
        <v>460</v>
      </c>
      <c r="B3" s="894"/>
      <c r="C3" s="894"/>
      <c r="D3" s="894"/>
      <c r="E3" s="894"/>
      <c r="F3" s="894"/>
      <c r="G3" s="894"/>
      <c r="H3" s="894"/>
    </row>
    <row r="4" spans="1:8" ht="12.75">
      <c r="A4" s="893" t="s">
        <v>461</v>
      </c>
      <c r="B4" s="894"/>
      <c r="C4" s="894"/>
      <c r="D4" s="894"/>
      <c r="E4" s="894"/>
      <c r="F4" s="894"/>
      <c r="G4" s="894"/>
      <c r="H4" s="894"/>
    </row>
    <row r="5" ht="15" thickBot="1">
      <c r="H5" s="544" t="s">
        <v>462</v>
      </c>
    </row>
    <row r="6" spans="1:8" s="551" customFormat="1" ht="12.75" customHeight="1">
      <c r="A6" s="545"/>
      <c r="B6" s="546" t="s">
        <v>463</v>
      </c>
      <c r="C6" s="547" t="s">
        <v>464</v>
      </c>
      <c r="D6" s="548" t="s">
        <v>465</v>
      </c>
      <c r="E6" s="549"/>
      <c r="F6" s="549"/>
      <c r="G6" s="550"/>
      <c r="H6" s="546" t="s">
        <v>466</v>
      </c>
    </row>
    <row r="7" spans="1:8" s="559" customFormat="1" ht="15" customHeight="1" thickBot="1">
      <c r="A7" s="552" t="s">
        <v>70</v>
      </c>
      <c r="B7" s="553" t="s">
        <v>467</v>
      </c>
      <c r="C7" s="554" t="s">
        <v>468</v>
      </c>
      <c r="D7" s="555">
        <v>2010</v>
      </c>
      <c r="E7" s="556">
        <v>2011</v>
      </c>
      <c r="F7" s="556">
        <v>2012</v>
      </c>
      <c r="G7" s="557" t="s">
        <v>604</v>
      </c>
      <c r="H7" s="558" t="s">
        <v>469</v>
      </c>
    </row>
    <row r="8" spans="1:19" ht="27" customHeight="1" thickBot="1">
      <c r="A8" s="560"/>
      <c r="B8" s="686" t="s">
        <v>470</v>
      </c>
      <c r="C8" s="687"/>
      <c r="H8" s="688"/>
      <c r="J8" s="562"/>
      <c r="K8" s="562"/>
      <c r="N8" s="562"/>
      <c r="O8" s="562"/>
      <c r="R8" s="562"/>
      <c r="S8" s="562"/>
    </row>
    <row r="9" spans="1:8" ht="18" customHeight="1">
      <c r="A9" s="685" t="s">
        <v>7</v>
      </c>
      <c r="B9" s="689" t="s">
        <v>471</v>
      </c>
      <c r="C9" s="690">
        <v>2003</v>
      </c>
      <c r="D9" s="691">
        <v>11600</v>
      </c>
      <c r="E9" s="691">
        <v>11100</v>
      </c>
      <c r="F9" s="691">
        <v>10600</v>
      </c>
      <c r="G9" s="691">
        <v>29300</v>
      </c>
      <c r="H9" s="692">
        <f aca="true" t="shared" si="0" ref="H9:H19">D9+E9+F9+G9</f>
        <v>62600</v>
      </c>
    </row>
    <row r="10" spans="1:8" ht="18" customHeight="1">
      <c r="A10" s="685" t="s">
        <v>11</v>
      </c>
      <c r="B10" s="567" t="s">
        <v>472</v>
      </c>
      <c r="C10" s="563">
        <v>2007</v>
      </c>
      <c r="D10" s="564">
        <v>775</v>
      </c>
      <c r="E10" s="564"/>
      <c r="F10" s="564"/>
      <c r="G10" s="564"/>
      <c r="H10" s="565">
        <f t="shared" si="0"/>
        <v>775</v>
      </c>
    </row>
    <row r="11" spans="1:8" ht="18" customHeight="1">
      <c r="A11" s="685" t="s">
        <v>74</v>
      </c>
      <c r="B11" s="567" t="s">
        <v>473</v>
      </c>
      <c r="C11" s="563">
        <v>2004</v>
      </c>
      <c r="D11" s="564">
        <v>163</v>
      </c>
      <c r="E11" s="564"/>
      <c r="F11" s="564"/>
      <c r="G11" s="564"/>
      <c r="H11" s="565">
        <f t="shared" si="0"/>
        <v>163</v>
      </c>
    </row>
    <row r="12" spans="1:8" ht="18" customHeight="1">
      <c r="A12" s="685" t="s">
        <v>77</v>
      </c>
      <c r="B12" s="567" t="s">
        <v>474</v>
      </c>
      <c r="C12" s="563">
        <v>2006</v>
      </c>
      <c r="D12" s="564">
        <v>784</v>
      </c>
      <c r="E12" s="564">
        <v>523</v>
      </c>
      <c r="F12" s="564"/>
      <c r="G12" s="564"/>
      <c r="H12" s="565">
        <f t="shared" si="0"/>
        <v>1307</v>
      </c>
    </row>
    <row r="13" spans="1:8" ht="18" customHeight="1">
      <c r="A13" s="685" t="s">
        <v>78</v>
      </c>
      <c r="B13" s="567" t="s">
        <v>475</v>
      </c>
      <c r="C13" s="563">
        <v>2006</v>
      </c>
      <c r="D13" s="564">
        <v>1012</v>
      </c>
      <c r="E13" s="564">
        <v>1012</v>
      </c>
      <c r="F13" s="564">
        <v>1012</v>
      </c>
      <c r="G13" s="564">
        <v>1012</v>
      </c>
      <c r="H13" s="565">
        <f t="shared" si="0"/>
        <v>4048</v>
      </c>
    </row>
    <row r="14" spans="1:8" ht="18" customHeight="1">
      <c r="A14" s="566" t="s">
        <v>80</v>
      </c>
      <c r="B14" s="567" t="s">
        <v>476</v>
      </c>
      <c r="C14" s="563">
        <v>2007</v>
      </c>
      <c r="D14" s="564">
        <v>69518</v>
      </c>
      <c r="E14" s="564">
        <v>69777</v>
      </c>
      <c r="F14" s="564">
        <v>69777</v>
      </c>
      <c r="G14" s="564">
        <v>1046658</v>
      </c>
      <c r="H14" s="565">
        <f t="shared" si="0"/>
        <v>1255730</v>
      </c>
    </row>
    <row r="15" spans="1:8" ht="18" customHeight="1">
      <c r="A15" s="566" t="s">
        <v>82</v>
      </c>
      <c r="B15" s="567" t="s">
        <v>476</v>
      </c>
      <c r="C15" s="563">
        <v>2009</v>
      </c>
      <c r="D15" s="564">
        <v>16612</v>
      </c>
      <c r="E15" s="564">
        <v>16412</v>
      </c>
      <c r="F15" s="564">
        <v>16412</v>
      </c>
      <c r="G15" s="564">
        <v>59764</v>
      </c>
      <c r="H15" s="565">
        <f t="shared" si="0"/>
        <v>109200</v>
      </c>
    </row>
    <row r="16" spans="1:8" ht="18" customHeight="1">
      <c r="A16" s="566" t="s">
        <v>84</v>
      </c>
      <c r="B16" s="567" t="s">
        <v>605</v>
      </c>
      <c r="C16" s="563">
        <v>2009</v>
      </c>
      <c r="D16" s="564">
        <v>1560</v>
      </c>
      <c r="E16" s="564">
        <v>1560</v>
      </c>
      <c r="F16" s="564">
        <v>7402</v>
      </c>
      <c r="G16" s="564">
        <v>275158</v>
      </c>
      <c r="H16" s="565">
        <f t="shared" si="0"/>
        <v>285680</v>
      </c>
    </row>
    <row r="17" spans="1:8" ht="18" customHeight="1">
      <c r="A17" s="566" t="s">
        <v>87</v>
      </c>
      <c r="B17" s="567" t="s">
        <v>606</v>
      </c>
      <c r="C17" s="563">
        <v>2007</v>
      </c>
      <c r="D17" s="564">
        <v>43391</v>
      </c>
      <c r="E17" s="564">
        <v>44364</v>
      </c>
      <c r="F17" s="564">
        <v>45364</v>
      </c>
      <c r="G17" s="564">
        <v>755846</v>
      </c>
      <c r="H17" s="565">
        <f t="shared" si="0"/>
        <v>888965</v>
      </c>
    </row>
    <row r="18" spans="1:8" ht="18" customHeight="1">
      <c r="A18" s="566" t="s">
        <v>89</v>
      </c>
      <c r="B18" s="567" t="s">
        <v>607</v>
      </c>
      <c r="C18" s="563">
        <v>2007</v>
      </c>
      <c r="D18" s="564">
        <v>43038</v>
      </c>
      <c r="E18" s="564">
        <v>44098</v>
      </c>
      <c r="F18" s="564">
        <v>45098</v>
      </c>
      <c r="G18" s="564">
        <v>751473</v>
      </c>
      <c r="H18" s="565">
        <f t="shared" si="0"/>
        <v>883707</v>
      </c>
    </row>
    <row r="19" spans="1:8" ht="18" customHeight="1" thickBot="1">
      <c r="A19" s="693" t="s">
        <v>91</v>
      </c>
      <c r="B19" s="681" t="s">
        <v>608</v>
      </c>
      <c r="C19" s="682">
        <v>2009</v>
      </c>
      <c r="D19" s="683">
        <v>39439</v>
      </c>
      <c r="E19" s="683">
        <v>39439</v>
      </c>
      <c r="F19" s="683">
        <v>39439</v>
      </c>
      <c r="G19" s="683">
        <v>1753823</v>
      </c>
      <c r="H19" s="684">
        <f t="shared" si="0"/>
        <v>1872140</v>
      </c>
    </row>
    <row r="20" spans="1:8" ht="17.25" customHeight="1" thickBot="1">
      <c r="A20" s="560"/>
      <c r="B20" s="694" t="s">
        <v>477</v>
      </c>
      <c r="C20" s="561"/>
      <c r="D20" s="695">
        <f>SUM(D9:D19)</f>
        <v>227892</v>
      </c>
      <c r="E20" s="695">
        <f>SUM(E9:E19)</f>
        <v>228285</v>
      </c>
      <c r="F20" s="695">
        <f>SUM(F9:F19)</f>
        <v>235104</v>
      </c>
      <c r="G20" s="695">
        <f>SUM(G9:G19)</f>
        <v>4673034</v>
      </c>
      <c r="H20" s="696">
        <f>SUM(H9:H19)</f>
        <v>5364315</v>
      </c>
    </row>
    <row r="21" ht="12.75"/>
    <row r="22" ht="12.75"/>
    <row r="23" ht="12.75"/>
    <row r="24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2.140625" style="0" customWidth="1"/>
    <col min="2" max="2" width="15.28125" style="0" customWidth="1"/>
    <col min="3" max="3" width="13.8515625" style="0" customWidth="1"/>
    <col min="4" max="4" width="14.421875" style="0" customWidth="1"/>
    <col min="5" max="5" width="11.8515625" style="0" customWidth="1"/>
  </cols>
  <sheetData>
    <row r="1" spans="1:5" ht="15.75">
      <c r="A1" s="901" t="s">
        <v>592</v>
      </c>
      <c r="B1" s="901"/>
      <c r="C1" s="901"/>
      <c r="D1" s="901"/>
      <c r="E1" s="188"/>
    </row>
    <row r="2" spans="1:5" ht="15.75">
      <c r="A2" s="799" t="s">
        <v>637</v>
      </c>
      <c r="B2" s="878"/>
      <c r="C2" s="878"/>
      <c r="D2" s="878"/>
      <c r="E2" s="188"/>
    </row>
    <row r="3" spans="1:5" ht="15.75">
      <c r="A3" s="799" t="s">
        <v>333</v>
      </c>
      <c r="B3" s="799"/>
      <c r="C3" s="799"/>
      <c r="D3" s="799"/>
      <c r="E3" s="189"/>
    </row>
    <row r="4" spans="1:5" ht="21" customHeight="1" thickBot="1">
      <c r="A4" s="799" t="s">
        <v>593</v>
      </c>
      <c r="B4" s="799"/>
      <c r="C4" s="799"/>
      <c r="D4" s="799"/>
      <c r="E4" s="189"/>
    </row>
    <row r="5" spans="1:4" ht="15" customHeight="1">
      <c r="A5" s="904" t="s">
        <v>3</v>
      </c>
      <c r="B5" s="902" t="s">
        <v>349</v>
      </c>
      <c r="C5" s="902" t="s">
        <v>340</v>
      </c>
      <c r="D5" s="906" t="s">
        <v>377</v>
      </c>
    </row>
    <row r="6" spans="1:4" ht="15" customHeight="1">
      <c r="A6" s="905"/>
      <c r="B6" s="903"/>
      <c r="C6" s="903"/>
      <c r="D6" s="907"/>
    </row>
    <row r="7" spans="1:4" ht="15" customHeight="1">
      <c r="A7" s="895" t="s">
        <v>4</v>
      </c>
      <c r="B7" s="794"/>
      <c r="C7" s="794"/>
      <c r="D7" s="896"/>
    </row>
    <row r="8" spans="1:5" ht="15" customHeight="1">
      <c r="A8" s="319" t="s">
        <v>273</v>
      </c>
      <c r="B8" s="667">
        <v>550</v>
      </c>
      <c r="C8" s="667">
        <v>854</v>
      </c>
      <c r="D8" s="320">
        <v>555</v>
      </c>
      <c r="E8" s="428"/>
    </row>
    <row r="9" spans="1:4" ht="15" customHeight="1">
      <c r="A9" s="319" t="s">
        <v>274</v>
      </c>
      <c r="B9" s="667">
        <v>640</v>
      </c>
      <c r="C9" s="667">
        <v>640</v>
      </c>
      <c r="D9" s="320">
        <v>640</v>
      </c>
    </row>
    <row r="10" spans="1:4" ht="15" customHeight="1">
      <c r="A10" s="319" t="s">
        <v>290</v>
      </c>
      <c r="B10" s="667"/>
      <c r="C10" s="667">
        <v>600</v>
      </c>
      <c r="D10" s="320"/>
    </row>
    <row r="11" spans="1:4" ht="15" customHeight="1">
      <c r="A11" s="321" t="s">
        <v>99</v>
      </c>
      <c r="B11" s="668">
        <f>SUM(B8:B9)</f>
        <v>1190</v>
      </c>
      <c r="C11" s="668">
        <f>SUM(C8:C10)</f>
        <v>2094</v>
      </c>
      <c r="D11" s="322">
        <f>SUM(D8:D10)</f>
        <v>1195</v>
      </c>
    </row>
    <row r="12" spans="1:4" ht="15" customHeight="1">
      <c r="A12" s="899"/>
      <c r="B12" s="802"/>
      <c r="C12" s="802"/>
      <c r="D12" s="900"/>
    </row>
    <row r="13" spans="1:4" ht="15" customHeight="1">
      <c r="A13" s="895" t="s">
        <v>40</v>
      </c>
      <c r="B13" s="794"/>
      <c r="C13" s="794"/>
      <c r="D13" s="896"/>
    </row>
    <row r="14" spans="1:4" ht="15" customHeight="1">
      <c r="A14" s="323" t="s">
        <v>100</v>
      </c>
      <c r="B14" s="669">
        <v>500</v>
      </c>
      <c r="C14" s="669">
        <v>360</v>
      </c>
      <c r="D14" s="324">
        <v>500</v>
      </c>
    </row>
    <row r="15" spans="1:4" ht="15" customHeight="1">
      <c r="A15" s="323" t="s">
        <v>282</v>
      </c>
      <c r="B15" s="670">
        <v>160</v>
      </c>
      <c r="C15" s="670">
        <v>50</v>
      </c>
      <c r="D15" s="325">
        <v>135</v>
      </c>
    </row>
    <row r="16" spans="1:4" ht="15" customHeight="1">
      <c r="A16" s="319" t="s">
        <v>105</v>
      </c>
      <c r="B16" s="667"/>
      <c r="C16" s="667">
        <v>300</v>
      </c>
      <c r="D16" s="320"/>
    </row>
    <row r="17" spans="1:4" ht="15" customHeight="1">
      <c r="A17" s="319" t="s">
        <v>104</v>
      </c>
      <c r="B17" s="667"/>
      <c r="C17" s="667"/>
      <c r="D17" s="320"/>
    </row>
    <row r="18" spans="1:4" ht="15" customHeight="1">
      <c r="A18" s="319" t="s">
        <v>275</v>
      </c>
      <c r="B18" s="671">
        <f>B21+B22+B23+B24+B25+B26</f>
        <v>530</v>
      </c>
      <c r="C18" s="671">
        <f>C21+C22+C23+C24+C25+C26+C20+C27</f>
        <v>1364</v>
      </c>
      <c r="D18" s="671">
        <f>D21+D22+D23+D24+D25+D26</f>
        <v>560</v>
      </c>
    </row>
    <row r="19" spans="1:4" ht="15" customHeight="1">
      <c r="A19" s="319" t="s">
        <v>276</v>
      </c>
      <c r="B19" s="897"/>
      <c r="C19" s="897"/>
      <c r="D19" s="898"/>
    </row>
    <row r="20" spans="1:4" ht="15" customHeight="1">
      <c r="A20" s="319" t="s">
        <v>315</v>
      </c>
      <c r="B20" s="507"/>
      <c r="C20" s="667">
        <v>100</v>
      </c>
      <c r="D20" s="320"/>
    </row>
    <row r="21" spans="1:4" ht="27.75" customHeight="1">
      <c r="A21" s="326" t="s">
        <v>362</v>
      </c>
      <c r="B21" s="667">
        <v>80</v>
      </c>
      <c r="C21" s="667">
        <v>80</v>
      </c>
      <c r="D21" s="320">
        <v>20</v>
      </c>
    </row>
    <row r="22" spans="1:4" ht="15" customHeight="1">
      <c r="A22" s="326" t="s">
        <v>277</v>
      </c>
      <c r="B22" s="667">
        <v>0</v>
      </c>
      <c r="C22" s="667"/>
      <c r="D22" s="320">
        <v>20</v>
      </c>
    </row>
    <row r="23" spans="1:4" ht="15" customHeight="1">
      <c r="A23" s="326" t="s">
        <v>278</v>
      </c>
      <c r="B23" s="667">
        <v>0</v>
      </c>
      <c r="C23" s="667"/>
      <c r="D23" s="320">
        <v>20</v>
      </c>
    </row>
    <row r="24" spans="1:4" ht="15" customHeight="1">
      <c r="A24" s="326" t="s">
        <v>128</v>
      </c>
      <c r="B24" s="667">
        <v>250</v>
      </c>
      <c r="C24" s="667">
        <v>784</v>
      </c>
      <c r="D24" s="320">
        <v>400</v>
      </c>
    </row>
    <row r="25" spans="1:4" ht="15" customHeight="1">
      <c r="A25" s="326" t="s">
        <v>279</v>
      </c>
      <c r="B25" s="667">
        <v>100</v>
      </c>
      <c r="C25" s="667">
        <v>100</v>
      </c>
      <c r="D25" s="320">
        <v>50</v>
      </c>
    </row>
    <row r="26" spans="1:4" ht="15" customHeight="1">
      <c r="A26" s="326" t="s">
        <v>280</v>
      </c>
      <c r="B26" s="667">
        <v>100</v>
      </c>
      <c r="C26" s="667">
        <v>250</v>
      </c>
      <c r="D26" s="320">
        <v>50</v>
      </c>
    </row>
    <row r="27" spans="1:4" ht="15" customHeight="1">
      <c r="A27" s="326" t="s">
        <v>291</v>
      </c>
      <c r="B27" s="667"/>
      <c r="C27" s="667">
        <v>50</v>
      </c>
      <c r="D27" s="320">
        <v>50</v>
      </c>
    </row>
    <row r="28" spans="1:4" ht="15" customHeight="1">
      <c r="A28" s="326" t="s">
        <v>623</v>
      </c>
      <c r="B28" s="667"/>
      <c r="C28" s="667">
        <v>20</v>
      </c>
      <c r="D28" s="320"/>
    </row>
    <row r="29" spans="1:4" ht="15" customHeight="1">
      <c r="A29" s="326" t="s">
        <v>624</v>
      </c>
      <c r="B29" s="667"/>
      <c r="C29" s="667">
        <v>20</v>
      </c>
      <c r="D29" s="320"/>
    </row>
    <row r="30" spans="1:4" ht="15" customHeight="1">
      <c r="A30" s="899"/>
      <c r="B30" s="802"/>
      <c r="C30" s="802"/>
      <c r="D30" s="900"/>
    </row>
    <row r="31" spans="1:4" ht="15" customHeight="1">
      <c r="A31" s="899"/>
      <c r="B31" s="802"/>
      <c r="C31" s="802"/>
      <c r="D31" s="900"/>
    </row>
    <row r="32" spans="1:4" ht="15" customHeight="1" thickBot="1">
      <c r="A32" s="672" t="s">
        <v>281</v>
      </c>
      <c r="B32" s="673">
        <f>B18+B14+B15</f>
        <v>1190</v>
      </c>
      <c r="C32" s="673">
        <f>C18+C14+C15+C16+C28</f>
        <v>2094</v>
      </c>
      <c r="D32" s="673">
        <f>D18+D14+D15</f>
        <v>1195</v>
      </c>
    </row>
    <row r="33" spans="2:5" ht="12.75">
      <c r="B33" s="3"/>
      <c r="C33" s="3"/>
      <c r="D33" s="3"/>
      <c r="E33" s="3"/>
    </row>
    <row r="34" ht="39.75" customHeight="1"/>
    <row r="35" ht="15" customHeight="1"/>
    <row r="36" ht="25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6" ht="42" customHeight="1"/>
    <row r="47" ht="42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9" ht="43.5" customHeight="1"/>
    <row r="60" ht="22.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4">
    <mergeCell ref="A1:D1"/>
    <mergeCell ref="A3:D3"/>
    <mergeCell ref="A4:D4"/>
    <mergeCell ref="B5:B6"/>
    <mergeCell ref="A5:A6"/>
    <mergeCell ref="C5:C6"/>
    <mergeCell ref="A2:D2"/>
    <mergeCell ref="D5:D6"/>
    <mergeCell ref="A7:D7"/>
    <mergeCell ref="B19:D19"/>
    <mergeCell ref="A30:D30"/>
    <mergeCell ref="A31:D31"/>
    <mergeCell ref="A12:D12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0">
      <pane xSplit="12165" topLeftCell="O1" activePane="topLeft" state="split"/>
      <selection pane="topLeft" activeCell="J27" sqref="J27"/>
      <selection pane="topRight" activeCell="O26" sqref="O26"/>
    </sheetView>
  </sheetViews>
  <sheetFormatPr defaultColWidth="8.00390625" defaultRowHeight="12.75"/>
  <cols>
    <col min="1" max="1" width="5.421875" style="603" customWidth="1"/>
    <col min="2" max="2" width="24.57421875" style="599" customWidth="1"/>
    <col min="3" max="3" width="7.140625" style="599" customWidth="1"/>
    <col min="4" max="4" width="7.421875" style="599" customWidth="1"/>
    <col min="5" max="5" width="8.57421875" style="599" customWidth="1"/>
    <col min="6" max="6" width="9.421875" style="599" customWidth="1"/>
    <col min="7" max="7" width="7.421875" style="599" customWidth="1"/>
    <col min="8" max="8" width="8.8515625" style="599" customWidth="1"/>
    <col min="9" max="9" width="8.00390625" style="599" customWidth="1"/>
    <col min="10" max="10" width="7.421875" style="599" customWidth="1"/>
    <col min="11" max="11" width="9.140625" style="599" customWidth="1"/>
    <col min="12" max="12" width="8.140625" style="599" customWidth="1"/>
    <col min="13" max="13" width="9.421875" style="599" customWidth="1"/>
    <col min="14" max="14" width="8.7109375" style="599" customWidth="1"/>
    <col min="15" max="15" width="10.140625" style="603" customWidth="1"/>
    <col min="16" max="16" width="14.140625" style="599" customWidth="1"/>
    <col min="17" max="25" width="8.00390625" style="599" customWidth="1"/>
    <col min="26" max="26" width="10.140625" style="599" bestFit="1" customWidth="1"/>
    <col min="27" max="16384" width="8.00390625" style="599" customWidth="1"/>
  </cols>
  <sheetData>
    <row r="1" spans="1:15" ht="15.75">
      <c r="A1" s="908" t="s">
        <v>513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</row>
    <row r="2" spans="1:15" ht="12.75" customHeight="1">
      <c r="A2" s="862" t="s">
        <v>638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</row>
    <row r="3" spans="1:15" ht="12.75" customHeight="1" thickBot="1">
      <c r="A3" s="909" t="s">
        <v>645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</row>
    <row r="4" spans="1:15" s="603" customFormat="1" ht="26.25" customHeight="1" thickTop="1">
      <c r="A4" s="600" t="s">
        <v>433</v>
      </c>
      <c r="B4" s="601" t="s">
        <v>187</v>
      </c>
      <c r="C4" s="601" t="s">
        <v>514</v>
      </c>
      <c r="D4" s="601" t="s">
        <v>515</v>
      </c>
      <c r="E4" s="601" t="s">
        <v>516</v>
      </c>
      <c r="F4" s="601" t="s">
        <v>517</v>
      </c>
      <c r="G4" s="601" t="s">
        <v>518</v>
      </c>
      <c r="H4" s="601" t="s">
        <v>519</v>
      </c>
      <c r="I4" s="601" t="s">
        <v>520</v>
      </c>
      <c r="J4" s="601" t="s">
        <v>521</v>
      </c>
      <c r="K4" s="601" t="s">
        <v>522</v>
      </c>
      <c r="L4" s="601" t="s">
        <v>523</v>
      </c>
      <c r="M4" s="601" t="s">
        <v>524</v>
      </c>
      <c r="N4" s="601" t="s">
        <v>525</v>
      </c>
      <c r="O4" s="602" t="s">
        <v>93</v>
      </c>
    </row>
    <row r="5" spans="1:15" s="608" customFormat="1" ht="18" customHeight="1">
      <c r="A5" s="604" t="s">
        <v>7</v>
      </c>
      <c r="B5" s="605" t="s">
        <v>526</v>
      </c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7">
        <f aca="true" t="shared" si="0" ref="O5:O29">SUM(C5:N5)</f>
        <v>0</v>
      </c>
    </row>
    <row r="6" spans="1:16" s="612" customFormat="1" ht="15.75">
      <c r="A6" s="604" t="s">
        <v>11</v>
      </c>
      <c r="B6" s="609" t="s">
        <v>6</v>
      </c>
      <c r="C6" s="610">
        <v>120500</v>
      </c>
      <c r="D6" s="610">
        <v>120000</v>
      </c>
      <c r="E6" s="610">
        <v>54790</v>
      </c>
      <c r="F6" s="610">
        <v>200000</v>
      </c>
      <c r="G6" s="610">
        <v>185000</v>
      </c>
      <c r="H6" s="610">
        <v>105000</v>
      </c>
      <c r="I6" s="610">
        <v>160000</v>
      </c>
      <c r="J6" s="610">
        <v>112000</v>
      </c>
      <c r="K6" s="610">
        <v>212000</v>
      </c>
      <c r="L6" s="610">
        <v>115000</v>
      </c>
      <c r="M6" s="610">
        <v>185000</v>
      </c>
      <c r="N6" s="610">
        <v>190000</v>
      </c>
      <c r="O6" s="607">
        <f t="shared" si="0"/>
        <v>1759290</v>
      </c>
      <c r="P6" s="611"/>
    </row>
    <row r="7" spans="1:16" s="612" customFormat="1" ht="15.75">
      <c r="A7" s="604" t="s">
        <v>74</v>
      </c>
      <c r="B7" s="609" t="s">
        <v>17</v>
      </c>
      <c r="C7" s="610">
        <v>110000</v>
      </c>
      <c r="D7" s="610">
        <v>110000</v>
      </c>
      <c r="E7" s="610">
        <v>110000</v>
      </c>
      <c r="F7" s="610">
        <v>110000</v>
      </c>
      <c r="G7" s="610">
        <v>112000</v>
      </c>
      <c r="H7" s="610">
        <v>112000</v>
      </c>
      <c r="I7" s="610">
        <v>112000</v>
      </c>
      <c r="J7" s="610">
        <v>112000</v>
      </c>
      <c r="K7" s="610">
        <v>112000</v>
      </c>
      <c r="L7" s="610">
        <v>112000</v>
      </c>
      <c r="M7" s="610">
        <v>112000</v>
      </c>
      <c r="N7" s="610">
        <v>98047</v>
      </c>
      <c r="O7" s="607">
        <f t="shared" si="0"/>
        <v>1322047</v>
      </c>
      <c r="P7" s="611"/>
    </row>
    <row r="8" spans="1:16" s="612" customFormat="1" ht="15.75">
      <c r="A8" s="604" t="s">
        <v>77</v>
      </c>
      <c r="B8" s="609" t="s">
        <v>527</v>
      </c>
      <c r="C8" s="610">
        <v>55000</v>
      </c>
      <c r="D8" s="610">
        <v>63000</v>
      </c>
      <c r="E8" s="610">
        <v>85000</v>
      </c>
      <c r="F8" s="610">
        <v>71000</v>
      </c>
      <c r="G8" s="610">
        <v>25000</v>
      </c>
      <c r="H8" s="610">
        <v>47000</v>
      </c>
      <c r="I8" s="610">
        <v>25000</v>
      </c>
      <c r="J8" s="610">
        <v>25000</v>
      </c>
      <c r="K8" s="610">
        <v>55000</v>
      </c>
      <c r="L8" s="610">
        <v>50000</v>
      </c>
      <c r="M8" s="610">
        <v>50000</v>
      </c>
      <c r="N8" s="610">
        <v>53424</v>
      </c>
      <c r="O8" s="607">
        <f t="shared" si="0"/>
        <v>604424</v>
      </c>
      <c r="P8" s="611"/>
    </row>
    <row r="9" spans="1:16" s="612" customFormat="1" ht="15.75">
      <c r="A9" s="604" t="s">
        <v>78</v>
      </c>
      <c r="B9" s="609" t="s">
        <v>528</v>
      </c>
      <c r="C9" s="610">
        <v>170000</v>
      </c>
      <c r="D9" s="610">
        <v>140000</v>
      </c>
      <c r="E9" s="610">
        <v>140000</v>
      </c>
      <c r="F9" s="610">
        <v>150000</v>
      </c>
      <c r="G9" s="610">
        <v>150000</v>
      </c>
      <c r="H9" s="610">
        <v>150000</v>
      </c>
      <c r="I9" s="610">
        <v>150000</v>
      </c>
      <c r="J9" s="610">
        <v>170000</v>
      </c>
      <c r="K9" s="610">
        <v>100000</v>
      </c>
      <c r="L9" s="610">
        <v>170000</v>
      </c>
      <c r="M9" s="610">
        <v>124224</v>
      </c>
      <c r="N9" s="610">
        <v>150000</v>
      </c>
      <c r="O9" s="607">
        <f t="shared" si="0"/>
        <v>1764224</v>
      </c>
      <c r="P9" s="611"/>
    </row>
    <row r="10" spans="1:16" s="612" customFormat="1" ht="15.75">
      <c r="A10" s="604" t="s">
        <v>80</v>
      </c>
      <c r="B10" s="609" t="s">
        <v>529</v>
      </c>
      <c r="C10" s="610"/>
      <c r="D10" s="610"/>
      <c r="E10" s="610"/>
      <c r="F10" s="610">
        <v>300000</v>
      </c>
      <c r="G10" s="610">
        <v>247163</v>
      </c>
      <c r="H10" s="610"/>
      <c r="I10" s="610"/>
      <c r="J10" s="610">
        <v>250000</v>
      </c>
      <c r="K10" s="610">
        <v>1400000</v>
      </c>
      <c r="L10" s="610"/>
      <c r="M10" s="610">
        <v>1442856</v>
      </c>
      <c r="N10" s="610">
        <v>200000</v>
      </c>
      <c r="O10" s="607">
        <f t="shared" si="0"/>
        <v>3840019</v>
      </c>
      <c r="P10" s="611"/>
    </row>
    <row r="11" spans="1:16" s="612" customFormat="1" ht="15.75">
      <c r="A11" s="604" t="s">
        <v>82</v>
      </c>
      <c r="B11" s="609" t="s">
        <v>530</v>
      </c>
      <c r="C11" s="610">
        <v>1200</v>
      </c>
      <c r="D11" s="610">
        <v>1200</v>
      </c>
      <c r="E11" s="610">
        <v>1200</v>
      </c>
      <c r="F11" s="610">
        <v>1334</v>
      </c>
      <c r="G11" s="610">
        <v>1300</v>
      </c>
      <c r="H11" s="610">
        <v>1400</v>
      </c>
      <c r="I11" s="610">
        <v>1400</v>
      </c>
      <c r="J11" s="610">
        <v>1400</v>
      </c>
      <c r="K11" s="610">
        <v>1400</v>
      </c>
      <c r="L11" s="610">
        <v>1400</v>
      </c>
      <c r="M11" s="610">
        <v>1400</v>
      </c>
      <c r="N11" s="610">
        <v>1400</v>
      </c>
      <c r="O11" s="607">
        <f t="shared" si="0"/>
        <v>16034</v>
      </c>
      <c r="P11" s="611"/>
    </row>
    <row r="12" spans="1:16" s="612" customFormat="1" ht="15.75">
      <c r="A12" s="604">
        <v>8</v>
      </c>
      <c r="B12" s="609" t="s">
        <v>36</v>
      </c>
      <c r="C12" s="610"/>
      <c r="D12" s="610">
        <v>150000</v>
      </c>
      <c r="E12" s="610"/>
      <c r="F12" s="610"/>
      <c r="G12" s="610"/>
      <c r="H12" s="610">
        <v>154140</v>
      </c>
      <c r="I12" s="610"/>
      <c r="J12" s="610"/>
      <c r="K12" s="610">
        <v>246063</v>
      </c>
      <c r="L12" s="610"/>
      <c r="M12" s="610"/>
      <c r="N12" s="610"/>
      <c r="O12" s="607">
        <f t="shared" si="0"/>
        <v>550203</v>
      </c>
      <c r="P12" s="611"/>
    </row>
    <row r="13" spans="1:16" s="612" customFormat="1" ht="15.75">
      <c r="A13" s="604" t="s">
        <v>87</v>
      </c>
      <c r="B13" s="609" t="s">
        <v>531</v>
      </c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07">
        <f t="shared" si="0"/>
        <v>0</v>
      </c>
      <c r="P13" s="611"/>
    </row>
    <row r="14" spans="1:16" s="612" customFormat="1" ht="16.5" thickBot="1">
      <c r="A14" s="604">
        <v>9</v>
      </c>
      <c r="B14" s="609" t="s">
        <v>532</v>
      </c>
      <c r="C14" s="610">
        <v>330000</v>
      </c>
      <c r="D14" s="610"/>
      <c r="E14" s="610">
        <v>141000</v>
      </c>
      <c r="F14" s="610"/>
      <c r="G14" s="610"/>
      <c r="H14" s="610">
        <v>614475</v>
      </c>
      <c r="I14" s="610">
        <v>80000</v>
      </c>
      <c r="J14" s="610"/>
      <c r="K14" s="610"/>
      <c r="L14" s="610"/>
      <c r="M14" s="610"/>
      <c r="N14" s="610"/>
      <c r="O14" s="607">
        <f t="shared" si="0"/>
        <v>1165475</v>
      </c>
      <c r="P14" s="611"/>
    </row>
    <row r="15" spans="1:16" s="608" customFormat="1" ht="20.25" customHeight="1" thickBot="1" thickTop="1">
      <c r="A15" s="613" t="s">
        <v>89</v>
      </c>
      <c r="B15" s="614" t="s">
        <v>533</v>
      </c>
      <c r="C15" s="615">
        <f aca="true" t="shared" si="1" ref="C15:N15">SUM(C6:C14)</f>
        <v>786700</v>
      </c>
      <c r="D15" s="615">
        <f t="shared" si="1"/>
        <v>584200</v>
      </c>
      <c r="E15" s="615">
        <f t="shared" si="1"/>
        <v>531990</v>
      </c>
      <c r="F15" s="615">
        <f t="shared" si="1"/>
        <v>832334</v>
      </c>
      <c r="G15" s="615">
        <f t="shared" si="1"/>
        <v>720463</v>
      </c>
      <c r="H15" s="615">
        <f t="shared" si="1"/>
        <v>1184015</v>
      </c>
      <c r="I15" s="615">
        <f t="shared" si="1"/>
        <v>528400</v>
      </c>
      <c r="J15" s="615">
        <f t="shared" si="1"/>
        <v>670400</v>
      </c>
      <c r="K15" s="615">
        <f t="shared" si="1"/>
        <v>2126463</v>
      </c>
      <c r="L15" s="615">
        <f t="shared" si="1"/>
        <v>448400</v>
      </c>
      <c r="M15" s="615">
        <f t="shared" si="1"/>
        <v>1915480</v>
      </c>
      <c r="N15" s="615">
        <f t="shared" si="1"/>
        <v>692871</v>
      </c>
      <c r="O15" s="616">
        <f t="shared" si="0"/>
        <v>11021716</v>
      </c>
      <c r="P15" s="617"/>
    </row>
    <row r="16" spans="1:15" s="608" customFormat="1" ht="18.75" customHeight="1" thickTop="1">
      <c r="A16" s="604" t="s">
        <v>91</v>
      </c>
      <c r="B16" s="605" t="s">
        <v>40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7">
        <f t="shared" si="0"/>
        <v>0</v>
      </c>
    </row>
    <row r="17" spans="1:16" s="612" customFormat="1" ht="15.75">
      <c r="A17" s="604" t="s">
        <v>92</v>
      </c>
      <c r="B17" s="609" t="s">
        <v>112</v>
      </c>
      <c r="C17" s="610">
        <v>191636</v>
      </c>
      <c r="D17" s="610">
        <v>191636</v>
      </c>
      <c r="E17" s="610">
        <v>191636</v>
      </c>
      <c r="F17" s="610">
        <v>191636</v>
      </c>
      <c r="G17" s="610">
        <v>191636</v>
      </c>
      <c r="H17" s="610">
        <v>191636</v>
      </c>
      <c r="I17" s="610">
        <v>191636</v>
      </c>
      <c r="J17" s="610">
        <v>191636</v>
      </c>
      <c r="K17" s="610">
        <v>191636</v>
      </c>
      <c r="L17" s="610">
        <v>191636</v>
      </c>
      <c r="M17" s="610">
        <v>191636</v>
      </c>
      <c r="N17" s="610">
        <v>191632</v>
      </c>
      <c r="O17" s="607">
        <f t="shared" si="0"/>
        <v>2299628</v>
      </c>
      <c r="P17" s="611"/>
    </row>
    <row r="18" spans="1:16" s="612" customFormat="1" ht="15.75">
      <c r="A18" s="604" t="s">
        <v>94</v>
      </c>
      <c r="B18" s="609" t="s">
        <v>534</v>
      </c>
      <c r="C18" s="610">
        <v>50144</v>
      </c>
      <c r="D18" s="610">
        <v>50144</v>
      </c>
      <c r="E18" s="610">
        <v>50144</v>
      </c>
      <c r="F18" s="610">
        <v>50144</v>
      </c>
      <c r="G18" s="610">
        <v>50144</v>
      </c>
      <c r="H18" s="610">
        <v>50144</v>
      </c>
      <c r="I18" s="610">
        <v>50144</v>
      </c>
      <c r="J18" s="610">
        <v>50144</v>
      </c>
      <c r="K18" s="610">
        <v>50144</v>
      </c>
      <c r="L18" s="610">
        <v>50144</v>
      </c>
      <c r="M18" s="610">
        <v>50144</v>
      </c>
      <c r="N18" s="610">
        <v>50149</v>
      </c>
      <c r="O18" s="607">
        <f t="shared" si="0"/>
        <v>601733</v>
      </c>
      <c r="P18" s="611"/>
    </row>
    <row r="19" spans="1:16" s="612" customFormat="1" ht="15.75">
      <c r="A19" s="604" t="s">
        <v>166</v>
      </c>
      <c r="B19" s="609" t="s">
        <v>115</v>
      </c>
      <c r="C19" s="610">
        <v>171640</v>
      </c>
      <c r="D19" s="610">
        <v>171640</v>
      </c>
      <c r="E19" s="610">
        <v>171640</v>
      </c>
      <c r="F19" s="610">
        <v>180500</v>
      </c>
      <c r="G19" s="610">
        <v>190500</v>
      </c>
      <c r="H19" s="610">
        <v>210500</v>
      </c>
      <c r="I19" s="610">
        <v>180500</v>
      </c>
      <c r="J19" s="610">
        <v>210496</v>
      </c>
      <c r="K19" s="610">
        <v>221300</v>
      </c>
      <c r="L19" s="610">
        <v>133129</v>
      </c>
      <c r="M19" s="610">
        <v>140000</v>
      </c>
      <c r="N19" s="610">
        <v>117000</v>
      </c>
      <c r="O19" s="607">
        <f t="shared" si="0"/>
        <v>2098845</v>
      </c>
      <c r="P19" s="611"/>
    </row>
    <row r="20" spans="1:16" s="612" customFormat="1" ht="15.75">
      <c r="A20" s="604" t="s">
        <v>167</v>
      </c>
      <c r="B20" s="609" t="s">
        <v>535</v>
      </c>
      <c r="C20" s="610">
        <v>25000</v>
      </c>
      <c r="D20" s="610">
        <v>19140</v>
      </c>
      <c r="E20" s="610">
        <v>15000</v>
      </c>
      <c r="F20" s="610">
        <v>15000</v>
      </c>
      <c r="G20" s="610">
        <v>21000</v>
      </c>
      <c r="H20" s="610">
        <v>21000</v>
      </c>
      <c r="I20" s="610">
        <v>16476</v>
      </c>
      <c r="J20" s="610">
        <v>20000</v>
      </c>
      <c r="K20" s="610">
        <v>20000</v>
      </c>
      <c r="L20" s="610">
        <v>25000</v>
      </c>
      <c r="M20" s="610">
        <v>20000</v>
      </c>
      <c r="N20" s="610">
        <v>20000</v>
      </c>
      <c r="O20" s="607">
        <f t="shared" si="0"/>
        <v>237616</v>
      </c>
      <c r="P20" s="611"/>
    </row>
    <row r="21" spans="1:16" s="612" customFormat="1" ht="15.75">
      <c r="A21" s="604" t="s">
        <v>168</v>
      </c>
      <c r="B21" s="609" t="s">
        <v>17</v>
      </c>
      <c r="C21" s="610">
        <v>11000</v>
      </c>
      <c r="D21" s="610">
        <v>11000</v>
      </c>
      <c r="E21" s="610">
        <v>11000</v>
      </c>
      <c r="F21" s="610">
        <v>11000</v>
      </c>
      <c r="G21" s="610">
        <v>11000</v>
      </c>
      <c r="H21" s="610">
        <v>11000</v>
      </c>
      <c r="I21" s="610">
        <v>11000</v>
      </c>
      <c r="J21" s="610">
        <v>11000</v>
      </c>
      <c r="K21" s="610">
        <v>11000</v>
      </c>
      <c r="L21" s="610">
        <v>11000</v>
      </c>
      <c r="M21" s="610">
        <v>11000</v>
      </c>
      <c r="N21" s="610">
        <v>11103</v>
      </c>
      <c r="O21" s="607">
        <f t="shared" si="0"/>
        <v>132103</v>
      </c>
      <c r="P21" s="611"/>
    </row>
    <row r="22" spans="1:16" s="612" customFormat="1" ht="15.75">
      <c r="A22" s="604" t="s">
        <v>170</v>
      </c>
      <c r="B22" s="609" t="s">
        <v>536</v>
      </c>
      <c r="C22" s="610">
        <v>300</v>
      </c>
      <c r="D22" s="610"/>
      <c r="E22" s="610">
        <v>400</v>
      </c>
      <c r="F22" s="610"/>
      <c r="G22" s="610"/>
      <c r="H22" s="610"/>
      <c r="I22" s="610"/>
      <c r="J22" s="610"/>
      <c r="K22" s="610">
        <v>9900</v>
      </c>
      <c r="L22" s="610">
        <v>2000</v>
      </c>
      <c r="M22" s="610">
        <v>695</v>
      </c>
      <c r="N22" s="610"/>
      <c r="O22" s="607">
        <f t="shared" si="0"/>
        <v>13295</v>
      </c>
      <c r="P22" s="611"/>
    </row>
    <row r="23" spans="1:16" s="612" customFormat="1" ht="15.75">
      <c r="A23" s="604" t="s">
        <v>171</v>
      </c>
      <c r="B23" s="609" t="s">
        <v>537</v>
      </c>
      <c r="C23" s="610">
        <v>6000</v>
      </c>
      <c r="D23" s="610">
        <v>8000</v>
      </c>
      <c r="E23" s="610">
        <v>7000</v>
      </c>
      <c r="F23" s="610">
        <v>10744</v>
      </c>
      <c r="G23" s="610">
        <v>11000</v>
      </c>
      <c r="H23" s="610">
        <v>11000</v>
      </c>
      <c r="I23" s="610">
        <v>14000</v>
      </c>
      <c r="J23" s="610">
        <v>14000</v>
      </c>
      <c r="K23" s="610">
        <v>15000</v>
      </c>
      <c r="L23" s="610">
        <v>15000</v>
      </c>
      <c r="M23" s="610">
        <v>15000</v>
      </c>
      <c r="N23" s="610">
        <v>15692</v>
      </c>
      <c r="O23" s="607">
        <f t="shared" si="0"/>
        <v>142436</v>
      </c>
      <c r="P23" s="611"/>
    </row>
    <row r="24" spans="1:16" s="612" customFormat="1" ht="15.75">
      <c r="A24" s="604" t="s">
        <v>538</v>
      </c>
      <c r="B24" s="609" t="s">
        <v>539</v>
      </c>
      <c r="C24" s="610"/>
      <c r="D24" s="610">
        <v>95000</v>
      </c>
      <c r="E24" s="610"/>
      <c r="F24" s="610">
        <v>351726</v>
      </c>
      <c r="G24" s="610">
        <v>120000</v>
      </c>
      <c r="H24" s="610">
        <v>633000</v>
      </c>
      <c r="I24" s="610"/>
      <c r="J24" s="610">
        <v>107000</v>
      </c>
      <c r="K24" s="610">
        <v>1553000</v>
      </c>
      <c r="L24" s="610"/>
      <c r="M24" s="610">
        <v>1459000</v>
      </c>
      <c r="N24" s="610">
        <v>228000</v>
      </c>
      <c r="O24" s="607">
        <f t="shared" si="0"/>
        <v>4546726</v>
      </c>
      <c r="P24" s="611"/>
    </row>
    <row r="25" spans="1:16" s="612" customFormat="1" ht="15.75">
      <c r="A25" s="604" t="s">
        <v>540</v>
      </c>
      <c r="B25" s="609" t="s">
        <v>541</v>
      </c>
      <c r="C25" s="610"/>
      <c r="D25" s="610"/>
      <c r="E25" s="610"/>
      <c r="F25" s="610"/>
      <c r="G25" s="610">
        <v>100000</v>
      </c>
      <c r="H25" s="610"/>
      <c r="I25" s="610"/>
      <c r="J25" s="610">
        <v>27650</v>
      </c>
      <c r="K25" s="610"/>
      <c r="L25" s="610"/>
      <c r="M25" s="610"/>
      <c r="N25" s="610"/>
      <c r="O25" s="607">
        <f t="shared" si="0"/>
        <v>127650</v>
      </c>
      <c r="P25" s="611"/>
    </row>
    <row r="26" spans="1:16" s="612" customFormat="1" ht="15.75">
      <c r="A26" s="604" t="s">
        <v>542</v>
      </c>
      <c r="B26" s="609" t="s">
        <v>188</v>
      </c>
      <c r="C26" s="610">
        <v>32000</v>
      </c>
      <c r="D26" s="610">
        <v>32000</v>
      </c>
      <c r="E26" s="610">
        <v>32000</v>
      </c>
      <c r="F26" s="610">
        <v>30000</v>
      </c>
      <c r="G26" s="610">
        <v>30050</v>
      </c>
      <c r="H26" s="610">
        <v>32000</v>
      </c>
      <c r="I26" s="610">
        <v>26700</v>
      </c>
      <c r="J26" s="610">
        <v>29500</v>
      </c>
      <c r="K26" s="610">
        <v>38619</v>
      </c>
      <c r="L26" s="610">
        <v>29000</v>
      </c>
      <c r="M26" s="610">
        <v>25603</v>
      </c>
      <c r="N26" s="610">
        <v>34000</v>
      </c>
      <c r="O26" s="607">
        <f t="shared" si="0"/>
        <v>371472</v>
      </c>
      <c r="P26" s="611"/>
    </row>
    <row r="27" spans="1:16" s="612" customFormat="1" ht="15.75">
      <c r="A27" s="604" t="s">
        <v>543</v>
      </c>
      <c r="B27" s="609" t="s">
        <v>544</v>
      </c>
      <c r="C27" s="610">
        <v>590</v>
      </c>
      <c r="D27" s="610">
        <v>590</v>
      </c>
      <c r="E27" s="610">
        <v>590</v>
      </c>
      <c r="F27" s="610">
        <v>590</v>
      </c>
      <c r="G27" s="610">
        <v>590</v>
      </c>
      <c r="H27" s="610">
        <v>590</v>
      </c>
      <c r="I27" s="610">
        <v>590</v>
      </c>
      <c r="J27" s="610">
        <v>590</v>
      </c>
      <c r="K27" s="610">
        <v>590</v>
      </c>
      <c r="L27" s="610">
        <v>590</v>
      </c>
      <c r="M27" s="610">
        <v>590</v>
      </c>
      <c r="N27" s="610">
        <v>510</v>
      </c>
      <c r="O27" s="607">
        <f t="shared" si="0"/>
        <v>7000</v>
      </c>
      <c r="P27" s="611"/>
    </row>
    <row r="28" spans="1:16" s="612" customFormat="1" ht="15.75">
      <c r="A28" s="604">
        <v>23</v>
      </c>
      <c r="B28" s="609" t="s">
        <v>390</v>
      </c>
      <c r="C28" s="610"/>
      <c r="D28" s="610">
        <v>1000</v>
      </c>
      <c r="E28" s="610">
        <v>1000</v>
      </c>
      <c r="F28" s="610">
        <v>1000</v>
      </c>
      <c r="G28" s="610">
        <v>1000</v>
      </c>
      <c r="H28" s="610">
        <v>1000</v>
      </c>
      <c r="I28" s="610">
        <v>1000</v>
      </c>
      <c r="J28" s="610">
        <v>1000</v>
      </c>
      <c r="K28" s="610">
        <v>1000</v>
      </c>
      <c r="L28" s="610">
        <v>1000</v>
      </c>
      <c r="M28" s="610">
        <v>1000</v>
      </c>
      <c r="N28" s="610">
        <v>1000</v>
      </c>
      <c r="O28" s="607">
        <f t="shared" si="0"/>
        <v>11000</v>
      </c>
      <c r="P28" s="611"/>
    </row>
    <row r="29" spans="1:16" s="612" customFormat="1" ht="16.5" thickBot="1">
      <c r="A29" s="604">
        <v>24</v>
      </c>
      <c r="B29" s="609" t="s">
        <v>545</v>
      </c>
      <c r="C29" s="610">
        <v>298214</v>
      </c>
      <c r="D29" s="610"/>
      <c r="E29" s="610">
        <v>33500</v>
      </c>
      <c r="F29" s="610"/>
      <c r="G29" s="610"/>
      <c r="H29" s="610">
        <v>33500</v>
      </c>
      <c r="I29" s="610"/>
      <c r="J29" s="610"/>
      <c r="K29" s="610">
        <v>33500</v>
      </c>
      <c r="L29" s="610"/>
      <c r="M29" s="610"/>
      <c r="N29" s="610">
        <v>33498</v>
      </c>
      <c r="O29" s="607">
        <f t="shared" si="0"/>
        <v>432212</v>
      </c>
      <c r="P29" s="611"/>
    </row>
    <row r="30" spans="1:16" s="608" customFormat="1" ht="20.25" customHeight="1" thickBot="1" thickTop="1">
      <c r="A30" s="618" t="s">
        <v>546</v>
      </c>
      <c r="B30" s="614" t="s">
        <v>547</v>
      </c>
      <c r="C30" s="615">
        <f aca="true" t="shared" si="2" ref="C30:N30">SUM(C17:C29)</f>
        <v>786524</v>
      </c>
      <c r="D30" s="615">
        <f t="shared" si="2"/>
        <v>580150</v>
      </c>
      <c r="E30" s="615">
        <f t="shared" si="2"/>
        <v>513910</v>
      </c>
      <c r="F30" s="615">
        <f t="shared" si="2"/>
        <v>842340</v>
      </c>
      <c r="G30" s="615">
        <f t="shared" si="2"/>
        <v>726920</v>
      </c>
      <c r="H30" s="615">
        <f t="shared" si="2"/>
        <v>1195370</v>
      </c>
      <c r="I30" s="615">
        <f t="shared" si="2"/>
        <v>492046</v>
      </c>
      <c r="J30" s="615">
        <f t="shared" si="2"/>
        <v>663016</v>
      </c>
      <c r="K30" s="615">
        <f t="shared" si="2"/>
        <v>2145689</v>
      </c>
      <c r="L30" s="615">
        <f t="shared" si="2"/>
        <v>458499</v>
      </c>
      <c r="M30" s="615">
        <f t="shared" si="2"/>
        <v>1914668</v>
      </c>
      <c r="N30" s="615">
        <f t="shared" si="2"/>
        <v>702584</v>
      </c>
      <c r="O30" s="616">
        <f>SUM(C30:N30)</f>
        <v>11021716</v>
      </c>
      <c r="P30" s="619"/>
    </row>
    <row r="31" spans="1:15" ht="16.5" thickTop="1">
      <c r="A31" s="620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0"/>
    </row>
    <row r="32" ht="15.75">
      <c r="A32" s="620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40">
      <selection activeCell="B48" sqref="B48"/>
    </sheetView>
  </sheetViews>
  <sheetFormatPr defaultColWidth="8.00390625" defaultRowHeight="12.75"/>
  <cols>
    <col min="1" max="1" width="37.421875" style="622" customWidth="1"/>
    <col min="2" max="4" width="11.00390625" style="622" customWidth="1"/>
    <col min="5" max="16384" width="8.00390625" style="622" customWidth="1"/>
  </cols>
  <sheetData>
    <row r="1" spans="1:6" ht="12.75">
      <c r="A1" s="811" t="s">
        <v>548</v>
      </c>
      <c r="B1" s="811"/>
      <c r="C1" s="811"/>
      <c r="D1" s="811"/>
      <c r="E1" s="34"/>
      <c r="F1" s="34"/>
    </row>
    <row r="2" spans="1:6" ht="12.75">
      <c r="A2" s="862" t="s">
        <v>635</v>
      </c>
      <c r="B2" s="862"/>
      <c r="C2" s="862"/>
      <c r="D2" s="862"/>
      <c r="E2" s="31"/>
      <c r="F2" s="31"/>
    </row>
    <row r="3" spans="1:6" ht="12.75">
      <c r="A3" s="862" t="s">
        <v>610</v>
      </c>
      <c r="B3" s="862"/>
      <c r="C3" s="862"/>
      <c r="D3" s="862"/>
      <c r="E3" s="31"/>
      <c r="F3" s="31"/>
    </row>
    <row r="4" spans="1:6" ht="13.5" thickBot="1">
      <c r="A4" s="863" t="s">
        <v>549</v>
      </c>
      <c r="B4" s="863"/>
      <c r="C4" s="863"/>
      <c r="D4" s="863"/>
      <c r="E4" s="623"/>
      <c r="F4" s="623"/>
    </row>
    <row r="5" spans="1:6" s="628" customFormat="1" ht="21.75" customHeight="1" thickBot="1" thickTop="1">
      <c r="A5" s="624"/>
      <c r="B5" s="625"/>
      <c r="C5" s="625"/>
      <c r="D5" s="626" t="s">
        <v>432</v>
      </c>
      <c r="E5" s="627"/>
      <c r="F5" s="627"/>
    </row>
    <row r="6" spans="1:4" s="632" customFormat="1" ht="15" thickBot="1">
      <c r="A6" s="629" t="s">
        <v>187</v>
      </c>
      <c r="B6" s="630" t="s">
        <v>611</v>
      </c>
      <c r="C6" s="630" t="s">
        <v>612</v>
      </c>
      <c r="D6" s="631" t="s">
        <v>613</v>
      </c>
    </row>
    <row r="7" spans="1:4" s="636" customFormat="1" ht="15" thickBot="1">
      <c r="A7" s="633" t="s">
        <v>551</v>
      </c>
      <c r="B7" s="634"/>
      <c r="C7" s="634"/>
      <c r="D7" s="635"/>
    </row>
    <row r="8" spans="1:4" s="640" customFormat="1" ht="43.5" customHeight="1">
      <c r="A8" s="637" t="s">
        <v>552</v>
      </c>
      <c r="B8" s="638">
        <f>'1.a.sz.mell működés mérleg'!D7</f>
        <v>647195</v>
      </c>
      <c r="C8" s="638">
        <v>650000</v>
      </c>
      <c r="D8" s="639">
        <v>652000</v>
      </c>
    </row>
    <row r="9" spans="1:4" s="640" customFormat="1" ht="38.25">
      <c r="A9" s="641" t="s">
        <v>553</v>
      </c>
      <c r="B9" s="642">
        <f>'1.a.sz.mell működés mérleg'!D8+'1.a.sz.mell működés mérleg'!D12</f>
        <v>907175</v>
      </c>
      <c r="C9" s="642">
        <v>910000</v>
      </c>
      <c r="D9" s="643">
        <v>914000</v>
      </c>
    </row>
    <row r="10" spans="1:4" s="640" customFormat="1" ht="38.25">
      <c r="A10" s="641" t="s">
        <v>554</v>
      </c>
      <c r="B10" s="642">
        <f>'1.a.sz.mell működés mérleg'!D10</f>
        <v>1322047</v>
      </c>
      <c r="C10" s="642">
        <v>1334000</v>
      </c>
      <c r="D10" s="643">
        <v>1340000</v>
      </c>
    </row>
    <row r="11" spans="1:4" s="640" customFormat="1" ht="15.75" customHeight="1">
      <c r="A11" s="641" t="s">
        <v>290</v>
      </c>
      <c r="B11" s="642">
        <f>'1.a.sz.mell működés mérleg'!D9</f>
        <v>1764224</v>
      </c>
      <c r="C11" s="642">
        <v>1800000</v>
      </c>
      <c r="D11" s="643">
        <v>1860000</v>
      </c>
    </row>
    <row r="12" spans="1:4" s="640" customFormat="1" ht="25.5">
      <c r="A12" s="641" t="s">
        <v>555</v>
      </c>
      <c r="B12" s="642"/>
      <c r="C12" s="642"/>
      <c r="D12" s="643"/>
    </row>
    <row r="13" spans="1:4" s="640" customFormat="1" ht="15.75" customHeight="1">
      <c r="A13" s="641" t="s">
        <v>556</v>
      </c>
      <c r="B13" s="642">
        <f>'1.a.sz.mell működés mérleg'!D13</f>
        <v>550203</v>
      </c>
      <c r="C13" s="642">
        <v>400000</v>
      </c>
      <c r="D13" s="643">
        <v>450000</v>
      </c>
    </row>
    <row r="14" spans="1:4" s="640" customFormat="1" ht="25.5">
      <c r="A14" s="641" t="s">
        <v>557</v>
      </c>
      <c r="B14" s="642"/>
      <c r="C14" s="642"/>
      <c r="D14" s="643"/>
    </row>
    <row r="15" spans="1:4" s="640" customFormat="1" ht="26.25" thickBot="1">
      <c r="A15" s="644" t="s">
        <v>558</v>
      </c>
      <c r="B15" s="645">
        <f>'1.a.sz.mell működés mérleg'!D11</f>
        <v>161013</v>
      </c>
      <c r="C15" s="645">
        <v>77285</v>
      </c>
      <c r="D15" s="646">
        <v>122104</v>
      </c>
    </row>
    <row r="16" spans="1:6" s="650" customFormat="1" ht="15.75" thickBot="1">
      <c r="A16" s="647" t="s">
        <v>559</v>
      </c>
      <c r="B16" s="648">
        <f>SUM(B8:B15)</f>
        <v>5351857</v>
      </c>
      <c r="C16" s="648">
        <f>SUM(C8:C15)</f>
        <v>5171285</v>
      </c>
      <c r="D16" s="649">
        <f>SUM(D8:D15)</f>
        <v>5338104</v>
      </c>
      <c r="F16" s="640"/>
    </row>
    <row r="17" spans="1:4" s="640" customFormat="1" ht="12.75">
      <c r="A17" s="637" t="s">
        <v>560</v>
      </c>
      <c r="B17" s="638">
        <f>'1.a.sz.mell működés mérleg'!H7</f>
        <v>2299628</v>
      </c>
      <c r="C17" s="638">
        <v>2320000</v>
      </c>
      <c r="D17" s="639">
        <v>2370000</v>
      </c>
    </row>
    <row r="18" spans="1:4" s="640" customFormat="1" ht="12.75">
      <c r="A18" s="641" t="s">
        <v>101</v>
      </c>
      <c r="B18" s="638">
        <f>'1.a.sz.mell működés mérleg'!H8</f>
        <v>601733</v>
      </c>
      <c r="C18" s="642">
        <v>590000</v>
      </c>
      <c r="D18" s="643">
        <v>590000</v>
      </c>
    </row>
    <row r="19" spans="1:4" s="640" customFormat="1" ht="25.5">
      <c r="A19" s="641" t="s">
        <v>561</v>
      </c>
      <c r="B19" s="638">
        <f>'1.a.sz.mell működés mérleg'!H9</f>
        <v>1986670</v>
      </c>
      <c r="C19" s="642">
        <v>2100000</v>
      </c>
      <c r="D19" s="643">
        <v>2100000</v>
      </c>
    </row>
    <row r="20" spans="1:4" s="640" customFormat="1" ht="25.5">
      <c r="A20" s="641" t="s">
        <v>562</v>
      </c>
      <c r="B20" s="642">
        <f>'1.a.sz.mell működés mérleg'!H12</f>
        <v>237616</v>
      </c>
      <c r="C20" s="642">
        <v>180000</v>
      </c>
      <c r="D20" s="643">
        <v>190000</v>
      </c>
    </row>
    <row r="21" spans="1:4" s="640" customFormat="1" ht="15.75" customHeight="1">
      <c r="A21" s="641" t="s">
        <v>536</v>
      </c>
      <c r="B21" s="642">
        <f>'1.a.sz.mell működés mérleg'!H10</f>
        <v>13295</v>
      </c>
      <c r="C21" s="642">
        <v>13000</v>
      </c>
      <c r="D21" s="643">
        <v>13000</v>
      </c>
    </row>
    <row r="22" spans="1:4" s="640" customFormat="1" ht="12.75">
      <c r="A22" s="641" t="s">
        <v>563</v>
      </c>
      <c r="B22" s="642">
        <f>'1.a.sz.mell működés mérleg'!H11</f>
        <v>132103</v>
      </c>
      <c r="C22" s="642">
        <v>135000</v>
      </c>
      <c r="D22" s="643">
        <v>135000</v>
      </c>
    </row>
    <row r="23" spans="1:4" s="640" customFormat="1" ht="14.25" customHeight="1">
      <c r="A23" s="641" t="s">
        <v>564</v>
      </c>
      <c r="B23" s="642">
        <f>'1.a.sz.mell működés mérleg'!H13</f>
        <v>298214</v>
      </c>
      <c r="C23" s="642">
        <v>100000</v>
      </c>
      <c r="D23" s="643">
        <v>100000</v>
      </c>
    </row>
    <row r="24" spans="1:4" s="640" customFormat="1" ht="14.25" customHeight="1">
      <c r="A24" s="641" t="s">
        <v>565</v>
      </c>
      <c r="B24" s="642">
        <f>'1.a.sz.mell működés mérleg'!H14</f>
        <v>18281</v>
      </c>
      <c r="C24" s="642">
        <v>10000</v>
      </c>
      <c r="D24" s="643">
        <v>10000</v>
      </c>
    </row>
    <row r="25" spans="1:4" s="640" customFormat="1" ht="13.5" thickBot="1">
      <c r="A25" s="644" t="s">
        <v>566</v>
      </c>
      <c r="B25" s="645">
        <f>'1.a.sz.mell működés mérleg'!H15+'1.a.sz.mell működés mérleg'!H16</f>
        <v>301467</v>
      </c>
      <c r="C25" s="645"/>
      <c r="D25" s="646"/>
    </row>
    <row r="26" spans="1:4" s="640" customFormat="1" ht="13.5" thickBot="1">
      <c r="A26" s="651" t="s">
        <v>567</v>
      </c>
      <c r="B26" s="652"/>
      <c r="C26" s="652"/>
      <c r="D26" s="653"/>
    </row>
    <row r="27" spans="1:4" s="640" customFormat="1" ht="15.75" customHeight="1" thickBot="1">
      <c r="A27" s="654" t="s">
        <v>568</v>
      </c>
      <c r="B27" s="655">
        <f>SUM(B17:B26)</f>
        <v>5889007</v>
      </c>
      <c r="C27" s="655">
        <f>SUM(C17:C26)</f>
        <v>5448000</v>
      </c>
      <c r="D27" s="656">
        <f>SUM(D17:D25)</f>
        <v>5508000</v>
      </c>
    </row>
    <row r="28" spans="1:4" s="640" customFormat="1" ht="15.75" customHeight="1">
      <c r="A28" s="657"/>
      <c r="B28" s="658"/>
      <c r="C28" s="658"/>
      <c r="D28" s="658"/>
    </row>
    <row r="29" spans="1:4" s="640" customFormat="1" ht="15.75" customHeight="1">
      <c r="A29" s="657"/>
      <c r="B29" s="658"/>
      <c r="C29" s="658"/>
      <c r="D29" s="658"/>
    </row>
    <row r="30" spans="1:4" s="640" customFormat="1" ht="15.75" customHeight="1">
      <c r="A30" s="657"/>
      <c r="B30" s="658"/>
      <c r="C30" s="658"/>
      <c r="D30" s="658"/>
    </row>
    <row r="31" spans="1:4" s="660" customFormat="1" ht="20.25" customHeight="1">
      <c r="A31" s="659"/>
      <c r="B31" s="659"/>
      <c r="C31" s="659"/>
      <c r="D31" s="626"/>
    </row>
    <row r="32" spans="1:4" s="660" customFormat="1" ht="20.25" customHeight="1" thickBot="1">
      <c r="A32" s="659"/>
      <c r="B32" s="659"/>
      <c r="C32" s="659"/>
      <c r="D32" s="626" t="s">
        <v>432</v>
      </c>
    </row>
    <row r="33" spans="1:4" ht="28.5" customHeight="1" thickBot="1">
      <c r="A33" s="629" t="s">
        <v>187</v>
      </c>
      <c r="B33" s="630" t="s">
        <v>611</v>
      </c>
      <c r="C33" s="630" t="s">
        <v>550</v>
      </c>
      <c r="D33" s="631" t="s">
        <v>613</v>
      </c>
    </row>
    <row r="34" spans="1:4" s="632" customFormat="1" ht="15" thickBot="1">
      <c r="A34" s="633" t="s">
        <v>569</v>
      </c>
      <c r="B34" s="634"/>
      <c r="C34" s="634"/>
      <c r="D34" s="635"/>
    </row>
    <row r="35" spans="1:4" s="636" customFormat="1" ht="25.5">
      <c r="A35" s="661" t="s">
        <v>570</v>
      </c>
      <c r="B35" s="662">
        <f>'1.b.sz.mell felhalm mérleg'!D7</f>
        <v>604424</v>
      </c>
      <c r="C35" s="662">
        <v>600000</v>
      </c>
      <c r="D35" s="663">
        <v>500000</v>
      </c>
    </row>
    <row r="36" spans="1:4" s="640" customFormat="1" ht="12.75">
      <c r="A36" s="641" t="s">
        <v>571</v>
      </c>
      <c r="B36" s="642"/>
      <c r="C36" s="642"/>
      <c r="D36" s="643"/>
    </row>
    <row r="37" spans="1:4" s="640" customFormat="1" ht="12.75">
      <c r="A37" s="641" t="s">
        <v>572</v>
      </c>
      <c r="B37" s="642">
        <f>'1.b.sz.mell felhalm mérleg'!D10</f>
        <v>3840019</v>
      </c>
      <c r="C37" s="642">
        <v>2400000</v>
      </c>
      <c r="D37" s="643">
        <v>2400000</v>
      </c>
    </row>
    <row r="38" spans="1:4" s="640" customFormat="1" ht="15" customHeight="1">
      <c r="A38" s="641" t="s">
        <v>573</v>
      </c>
      <c r="B38" s="642">
        <f>'1.b.sz.mell felhalm mérleg'!D16</f>
        <v>165920</v>
      </c>
      <c r="C38" s="642">
        <v>97000</v>
      </c>
      <c r="D38" s="643">
        <v>97000</v>
      </c>
    </row>
    <row r="39" spans="1:4" s="640" customFormat="1" ht="27" customHeight="1">
      <c r="A39" s="641" t="s">
        <v>574</v>
      </c>
      <c r="B39" s="642"/>
      <c r="C39" s="642"/>
      <c r="D39" s="643"/>
    </row>
    <row r="40" spans="1:4" s="640" customFormat="1" ht="12.75">
      <c r="A40" s="641" t="s">
        <v>575</v>
      </c>
      <c r="B40" s="642">
        <f>'1.b.sz.mell felhalm mérleg'!D15</f>
        <v>16034</v>
      </c>
      <c r="C40" s="642">
        <v>16000</v>
      </c>
      <c r="D40" s="643">
        <v>16000</v>
      </c>
    </row>
    <row r="41" spans="1:4" s="640" customFormat="1" ht="12.75">
      <c r="A41" s="641" t="s">
        <v>576</v>
      </c>
      <c r="B41" s="642"/>
      <c r="C41" s="642"/>
      <c r="D41" s="643"/>
    </row>
    <row r="42" spans="1:4" s="640" customFormat="1" ht="15" customHeight="1">
      <c r="A42" s="641" t="s">
        <v>577</v>
      </c>
      <c r="B42" s="642"/>
      <c r="C42" s="642"/>
      <c r="D42" s="643"/>
    </row>
    <row r="43" spans="1:4" s="640" customFormat="1" ht="15" customHeight="1" thickBot="1">
      <c r="A43" s="644" t="s">
        <v>578</v>
      </c>
      <c r="B43" s="645">
        <f>'1.b.sz.mell felhalm mérleg'!D14</f>
        <v>39000</v>
      </c>
      <c r="C43" s="645">
        <v>40000</v>
      </c>
      <c r="D43" s="646">
        <v>40000</v>
      </c>
    </row>
    <row r="44" spans="1:4" s="640" customFormat="1" ht="15" customHeight="1" thickBot="1">
      <c r="A44" s="644" t="s">
        <v>579</v>
      </c>
      <c r="B44" s="645">
        <f>'1.b.sz.mell felhalm mérleg'!D11</f>
        <v>1004462</v>
      </c>
      <c r="C44" s="645"/>
      <c r="D44" s="646"/>
    </row>
    <row r="45" spans="1:4" s="640" customFormat="1" ht="13.5" thickBot="1">
      <c r="A45" s="647" t="s">
        <v>580</v>
      </c>
      <c r="B45" s="648">
        <f>SUM(B35:B44)</f>
        <v>5669859</v>
      </c>
      <c r="C45" s="648">
        <f>SUM(C35:C44)</f>
        <v>3153000</v>
      </c>
      <c r="D45" s="649">
        <f>SUM(D35:D44)</f>
        <v>3053000</v>
      </c>
    </row>
    <row r="46" spans="1:4" s="640" customFormat="1" ht="21" customHeight="1">
      <c r="A46" s="637" t="s">
        <v>581</v>
      </c>
      <c r="B46" s="638">
        <v>4546726</v>
      </c>
      <c r="C46" s="638">
        <v>2400000</v>
      </c>
      <c r="D46" s="639">
        <v>2400000</v>
      </c>
    </row>
    <row r="47" spans="1:4" s="640" customFormat="1" ht="15" customHeight="1">
      <c r="A47" s="641" t="s">
        <v>582</v>
      </c>
      <c r="B47" s="642">
        <v>127650</v>
      </c>
      <c r="C47" s="642">
        <v>90000</v>
      </c>
      <c r="D47" s="643">
        <v>90000</v>
      </c>
    </row>
    <row r="48" spans="1:4" s="640" customFormat="1" ht="12.75">
      <c r="A48" s="641" t="s">
        <v>583</v>
      </c>
      <c r="B48" s="642">
        <f>'1.b.sz.mell felhalm mérleg'!H10</f>
        <v>7000</v>
      </c>
      <c r="C48" s="642">
        <v>7000</v>
      </c>
      <c r="D48" s="643">
        <v>7000</v>
      </c>
    </row>
    <row r="49" spans="1:4" s="640" customFormat="1" ht="12.75">
      <c r="A49" s="641" t="s">
        <v>584</v>
      </c>
      <c r="B49" s="642">
        <f>'1.b.sz.mell felhalm mérleg'!H8</f>
        <v>142436</v>
      </c>
      <c r="C49" s="642">
        <v>140000</v>
      </c>
      <c r="D49" s="643">
        <v>140000</v>
      </c>
    </row>
    <row r="50" spans="1:4" s="640" customFormat="1" ht="25.5">
      <c r="A50" s="641" t="s">
        <v>585</v>
      </c>
      <c r="B50" s="642">
        <f>'1.b.sz.mell felhalm mérleg'!H12</f>
        <v>11000</v>
      </c>
      <c r="C50" s="642">
        <v>11000</v>
      </c>
      <c r="D50" s="643">
        <v>11000</v>
      </c>
    </row>
    <row r="51" spans="1:4" s="640" customFormat="1" ht="12.75">
      <c r="A51" s="641" t="s">
        <v>586</v>
      </c>
      <c r="B51" s="642">
        <f>'1.b.sz.mell felhalm mérleg'!H13</f>
        <v>133998</v>
      </c>
      <c r="C51" s="642">
        <v>132988</v>
      </c>
      <c r="D51" s="643">
        <v>138425</v>
      </c>
    </row>
    <row r="52" spans="1:4" s="640" customFormat="1" ht="15" customHeight="1">
      <c r="A52" s="641" t="s">
        <v>587</v>
      </c>
      <c r="B52" s="642">
        <f>'1.b.sz.mell felhalm mérleg'!H14</f>
        <v>93894</v>
      </c>
      <c r="C52" s="642">
        <v>95297</v>
      </c>
      <c r="D52" s="643">
        <v>96679</v>
      </c>
    </row>
    <row r="53" spans="1:4" s="640" customFormat="1" ht="15" customHeight="1">
      <c r="A53" s="641" t="s">
        <v>588</v>
      </c>
      <c r="B53" s="642"/>
      <c r="C53" s="664"/>
      <c r="D53" s="665"/>
    </row>
    <row r="54" spans="1:4" s="640" customFormat="1" ht="13.5" thickBot="1">
      <c r="A54" s="644" t="s">
        <v>566</v>
      </c>
      <c r="B54" s="645">
        <f>'1.b.sz.mell felhalm mérleg'!H11</f>
        <v>70005</v>
      </c>
      <c r="C54" s="645"/>
      <c r="D54" s="646"/>
    </row>
    <row r="55" spans="1:4" s="640" customFormat="1" ht="30" customHeight="1" thickBot="1">
      <c r="A55" s="647" t="s">
        <v>589</v>
      </c>
      <c r="B55" s="648">
        <f>SUM(B46:B54)</f>
        <v>5132709</v>
      </c>
      <c r="C55" s="648">
        <f>SUM(C46:C54)</f>
        <v>2876285</v>
      </c>
      <c r="D55" s="649">
        <f>SUM(D46:D54)</f>
        <v>2883104</v>
      </c>
    </row>
    <row r="56" spans="1:4" s="636" customFormat="1" ht="15" customHeight="1" thickBot="1">
      <c r="A56" s="647" t="s">
        <v>590</v>
      </c>
      <c r="B56" s="648">
        <f>B16+B45</f>
        <v>11021716</v>
      </c>
      <c r="C56" s="648">
        <f>C16+C45</f>
        <v>8324285</v>
      </c>
      <c r="D56" s="648">
        <f>D16+D45</f>
        <v>8391104</v>
      </c>
    </row>
    <row r="57" spans="1:4" s="666" customFormat="1" ht="15" customHeight="1" thickBot="1">
      <c r="A57" s="654" t="s">
        <v>591</v>
      </c>
      <c r="B57" s="655">
        <f>B27+B55</f>
        <v>11021716</v>
      </c>
      <c r="C57" s="655">
        <f>C27+C55</f>
        <v>8324285</v>
      </c>
      <c r="D57" s="655">
        <f>D27+D55</f>
        <v>8391104</v>
      </c>
    </row>
    <row r="58" spans="1:4" s="666" customFormat="1" ht="15" customHeight="1">
      <c r="A58" s="622"/>
      <c r="B58" s="622"/>
      <c r="C58" s="622"/>
      <c r="D58" s="622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1.00390625" style="0" customWidth="1"/>
    <col min="2" max="2" width="12.28125" style="0" hidden="1" customWidth="1"/>
    <col min="3" max="3" width="12.7109375" style="0" customWidth="1"/>
    <col min="4" max="4" width="14.140625" style="0" customWidth="1"/>
    <col min="5" max="5" width="16.140625" style="0" customWidth="1"/>
    <col min="6" max="6" width="9.140625" style="0" hidden="1" customWidth="1"/>
    <col min="7" max="7" width="15.421875" style="0" customWidth="1"/>
    <col min="8" max="8" width="14.8515625" style="0" customWidth="1"/>
  </cols>
  <sheetData>
    <row r="3" spans="1:8" ht="12.75" customHeight="1">
      <c r="A3" s="750"/>
      <c r="C3" s="910" t="s">
        <v>708</v>
      </c>
      <c r="D3" s="911"/>
      <c r="E3" s="911"/>
      <c r="F3" s="911"/>
      <c r="G3" s="911"/>
      <c r="H3" s="751"/>
    </row>
    <row r="4" spans="3:8" ht="12.75">
      <c r="C4" s="911"/>
      <c r="D4" s="911"/>
      <c r="E4" s="911"/>
      <c r="F4" s="911"/>
      <c r="G4" s="911"/>
      <c r="H4" s="751"/>
    </row>
    <row r="5" spans="3:8" ht="12.75">
      <c r="C5" s="911"/>
      <c r="D5" s="911"/>
      <c r="E5" s="911"/>
      <c r="F5" s="911"/>
      <c r="G5" s="911"/>
      <c r="H5" s="751"/>
    </row>
    <row r="6" ht="13.5" thickBot="1"/>
    <row r="7" spans="1:8" ht="13.5" thickTop="1">
      <c r="A7" s="752"/>
      <c r="B7" s="753"/>
      <c r="C7" s="753" t="s">
        <v>647</v>
      </c>
      <c r="D7" s="754" t="s">
        <v>676</v>
      </c>
      <c r="E7" s="755" t="s">
        <v>424</v>
      </c>
      <c r="F7" s="756"/>
      <c r="G7" s="912" t="s">
        <v>677</v>
      </c>
      <c r="H7" s="914" t="s">
        <v>678</v>
      </c>
    </row>
    <row r="8" spans="1:8" ht="13.5" thickBot="1">
      <c r="A8" s="757"/>
      <c r="B8" s="758" t="s">
        <v>651</v>
      </c>
      <c r="C8" s="759"/>
      <c r="D8" s="760"/>
      <c r="E8" s="761"/>
      <c r="F8" s="761"/>
      <c r="G8" s="913"/>
      <c r="H8" s="915"/>
    </row>
    <row r="9" spans="1:8" ht="13.5" thickTop="1">
      <c r="A9" s="762" t="s">
        <v>652</v>
      </c>
      <c r="B9" s="763">
        <v>100054320</v>
      </c>
      <c r="C9" s="764">
        <f>C10+C11</f>
        <v>77905</v>
      </c>
      <c r="D9" s="764">
        <f>D10+D11</f>
        <v>205017</v>
      </c>
      <c r="E9" s="764">
        <f>E10+E11</f>
        <v>233099</v>
      </c>
      <c r="F9" s="765"/>
      <c r="G9" s="765">
        <f>D9-C9</f>
        <v>127112</v>
      </c>
      <c r="H9" s="765">
        <f>E9-C9</f>
        <v>155194</v>
      </c>
    </row>
    <row r="10" spans="1:8" ht="12.75">
      <c r="A10" s="766" t="s">
        <v>654</v>
      </c>
      <c r="B10" s="767">
        <v>91438300</v>
      </c>
      <c r="C10" s="768">
        <v>71596</v>
      </c>
      <c r="D10" s="764">
        <v>196163</v>
      </c>
      <c r="E10" s="769">
        <v>224245</v>
      </c>
      <c r="F10" s="769"/>
      <c r="G10" s="769">
        <f aca="true" t="shared" si="0" ref="G10:G31">D10-C10</f>
        <v>124567</v>
      </c>
      <c r="H10" s="769">
        <f aca="true" t="shared" si="1" ref="H10:H31">E10-C10</f>
        <v>152649</v>
      </c>
    </row>
    <row r="11" spans="1:8" ht="12.75">
      <c r="A11" s="766" t="s">
        <v>655</v>
      </c>
      <c r="B11" s="767">
        <f>B9-B10</f>
        <v>8616020</v>
      </c>
      <c r="C11" s="768">
        <v>6309</v>
      </c>
      <c r="D11" s="764">
        <v>8854</v>
      </c>
      <c r="E11" s="769">
        <v>8854</v>
      </c>
      <c r="F11" s="769"/>
      <c r="G11" s="769">
        <f t="shared" si="0"/>
        <v>2545</v>
      </c>
      <c r="H11" s="769">
        <f t="shared" si="1"/>
        <v>2545</v>
      </c>
    </row>
    <row r="12" spans="1:8" ht="12.75">
      <c r="A12" s="766" t="s">
        <v>657</v>
      </c>
      <c r="B12" s="767">
        <v>203104880</v>
      </c>
      <c r="C12" s="768">
        <f>C13+C14</f>
        <v>170844</v>
      </c>
      <c r="D12" s="764">
        <f>D13+D14</f>
        <v>297082</v>
      </c>
      <c r="E12" s="764">
        <f>E13+E14</f>
        <v>304212</v>
      </c>
      <c r="F12" s="769"/>
      <c r="G12" s="769">
        <f t="shared" si="0"/>
        <v>126238</v>
      </c>
      <c r="H12" s="769">
        <f t="shared" si="1"/>
        <v>133368</v>
      </c>
    </row>
    <row r="13" spans="1:8" ht="12.75">
      <c r="A13" s="766" t="s">
        <v>658</v>
      </c>
      <c r="B13" s="767">
        <v>175281200</v>
      </c>
      <c r="C13" s="768">
        <v>161251</v>
      </c>
      <c r="D13" s="764">
        <v>270252</v>
      </c>
      <c r="E13" s="770">
        <v>277085</v>
      </c>
      <c r="F13" s="769"/>
      <c r="G13" s="769">
        <f t="shared" si="0"/>
        <v>109001</v>
      </c>
      <c r="H13" s="769">
        <f t="shared" si="1"/>
        <v>115834</v>
      </c>
    </row>
    <row r="14" spans="1:8" ht="12.75">
      <c r="A14" s="766" t="s">
        <v>660</v>
      </c>
      <c r="B14" s="767">
        <f>B12-B13</f>
        <v>27823680</v>
      </c>
      <c r="C14" s="768">
        <v>9593</v>
      </c>
      <c r="D14" s="764">
        <v>26830</v>
      </c>
      <c r="E14" s="769">
        <v>27127</v>
      </c>
      <c r="F14" s="769"/>
      <c r="G14" s="769">
        <f t="shared" si="0"/>
        <v>17237</v>
      </c>
      <c r="H14" s="769">
        <f t="shared" si="1"/>
        <v>17534</v>
      </c>
    </row>
    <row r="15" spans="1:8" ht="12.75">
      <c r="A15" s="766" t="s">
        <v>661</v>
      </c>
      <c r="B15" s="767">
        <v>25982100</v>
      </c>
      <c r="C15" s="768">
        <v>17071</v>
      </c>
      <c r="D15" s="764">
        <v>47072</v>
      </c>
      <c r="E15" s="769">
        <v>50224</v>
      </c>
      <c r="F15" s="769"/>
      <c r="G15" s="769">
        <f t="shared" si="0"/>
        <v>30001</v>
      </c>
      <c r="H15" s="769">
        <f t="shared" si="1"/>
        <v>33153</v>
      </c>
    </row>
    <row r="16" spans="1:8" ht="12.75">
      <c r="A16" s="766" t="s">
        <v>663</v>
      </c>
      <c r="B16" s="767">
        <v>107371480</v>
      </c>
      <c r="C16" s="768">
        <v>89216</v>
      </c>
      <c r="D16" s="764">
        <v>165593</v>
      </c>
      <c r="E16" s="769">
        <v>170294</v>
      </c>
      <c r="F16" s="769"/>
      <c r="G16" s="769">
        <f t="shared" si="0"/>
        <v>76377</v>
      </c>
      <c r="H16" s="769">
        <f t="shared" si="1"/>
        <v>81078</v>
      </c>
    </row>
    <row r="17" spans="1:8" ht="12.75">
      <c r="A17" s="766" t="s">
        <v>664</v>
      </c>
      <c r="B17" s="767">
        <v>89970540</v>
      </c>
      <c r="C17" s="768">
        <v>94705</v>
      </c>
      <c r="D17" s="764">
        <v>185000</v>
      </c>
      <c r="E17" s="770">
        <v>231917</v>
      </c>
      <c r="F17" s="769"/>
      <c r="G17" s="769">
        <f t="shared" si="0"/>
        <v>90295</v>
      </c>
      <c r="H17" s="769">
        <f t="shared" si="1"/>
        <v>137212</v>
      </c>
    </row>
    <row r="18" spans="1:8" ht="12.75">
      <c r="A18" s="766" t="s">
        <v>665</v>
      </c>
      <c r="B18" s="767">
        <v>354402160</v>
      </c>
      <c r="C18" s="771">
        <v>241015</v>
      </c>
      <c r="D18" s="764">
        <v>344296</v>
      </c>
      <c r="E18" s="770">
        <v>575864</v>
      </c>
      <c r="F18" s="769"/>
      <c r="G18" s="769">
        <f t="shared" si="0"/>
        <v>103281</v>
      </c>
      <c r="H18" s="769">
        <f t="shared" si="1"/>
        <v>334849</v>
      </c>
    </row>
    <row r="19" spans="1:8" ht="12.75">
      <c r="A19" s="766" t="s">
        <v>666</v>
      </c>
      <c r="B19" s="767">
        <v>20417000</v>
      </c>
      <c r="C19" s="771">
        <v>20975</v>
      </c>
      <c r="D19" s="764">
        <v>27176</v>
      </c>
      <c r="E19" s="769">
        <v>75585</v>
      </c>
      <c r="F19" s="769"/>
      <c r="G19" s="769">
        <f t="shared" si="0"/>
        <v>6201</v>
      </c>
      <c r="H19" s="769">
        <f t="shared" si="1"/>
        <v>54610</v>
      </c>
    </row>
    <row r="20" spans="1:8" ht="13.5">
      <c r="A20" s="766" t="s">
        <v>388</v>
      </c>
      <c r="B20" s="767">
        <v>94835935</v>
      </c>
      <c r="C20" s="771">
        <v>63444</v>
      </c>
      <c r="D20" s="772">
        <v>138139</v>
      </c>
      <c r="E20" s="769"/>
      <c r="F20" s="769"/>
      <c r="G20" s="769">
        <f t="shared" si="0"/>
        <v>74695</v>
      </c>
      <c r="H20" s="769">
        <f t="shared" si="1"/>
        <v>-63444</v>
      </c>
    </row>
    <row r="21" spans="1:8" ht="12.75">
      <c r="A21" s="773" t="s">
        <v>659</v>
      </c>
      <c r="B21" s="774">
        <v>235084353</v>
      </c>
      <c r="C21" s="775">
        <v>244046</v>
      </c>
      <c r="D21" s="764">
        <v>244046</v>
      </c>
      <c r="E21" s="769">
        <v>258246</v>
      </c>
      <c r="F21" s="769"/>
      <c r="G21" s="769">
        <f t="shared" si="0"/>
        <v>0</v>
      </c>
      <c r="H21" s="769">
        <f t="shared" si="1"/>
        <v>14200</v>
      </c>
    </row>
    <row r="22" spans="1:8" ht="12.75">
      <c r="A22" s="766" t="s">
        <v>667</v>
      </c>
      <c r="B22" s="767">
        <v>522924308</v>
      </c>
      <c r="C22" s="734">
        <v>547774</v>
      </c>
      <c r="D22" s="764"/>
      <c r="E22" s="769"/>
      <c r="F22" s="769"/>
      <c r="G22" s="769"/>
      <c r="H22" s="769"/>
    </row>
    <row r="23" spans="1:8" ht="12.75">
      <c r="A23" s="766" t="s">
        <v>668</v>
      </c>
      <c r="B23" s="767">
        <v>0</v>
      </c>
      <c r="C23" s="771">
        <v>92490</v>
      </c>
      <c r="D23" s="764">
        <v>158005</v>
      </c>
      <c r="E23" s="770">
        <v>171955</v>
      </c>
      <c r="F23" s="769"/>
      <c r="G23" s="769">
        <f t="shared" si="0"/>
        <v>65515</v>
      </c>
      <c r="H23" s="769">
        <f t="shared" si="1"/>
        <v>79465</v>
      </c>
    </row>
    <row r="24" spans="1:8" ht="12.75">
      <c r="A24" s="766" t="s">
        <v>679</v>
      </c>
      <c r="B24" s="767"/>
      <c r="C24" s="768"/>
      <c r="D24" s="764">
        <v>15329</v>
      </c>
      <c r="E24" s="769">
        <v>136325</v>
      </c>
      <c r="F24" s="769"/>
      <c r="G24" s="769">
        <f t="shared" si="0"/>
        <v>15329</v>
      </c>
      <c r="H24" s="769">
        <f t="shared" si="1"/>
        <v>136325</v>
      </c>
    </row>
    <row r="25" spans="1:8" ht="12.75">
      <c r="A25" s="776" t="s">
        <v>95</v>
      </c>
      <c r="B25" s="777"/>
      <c r="C25" s="778"/>
      <c r="D25" s="764">
        <v>244963</v>
      </c>
      <c r="E25" s="769">
        <v>2542724</v>
      </c>
      <c r="F25" s="769"/>
      <c r="G25" s="769">
        <f t="shared" si="0"/>
        <v>244963</v>
      </c>
      <c r="H25" s="769">
        <f t="shared" si="1"/>
        <v>2542724</v>
      </c>
    </row>
    <row r="26" spans="1:8" ht="12.75">
      <c r="A26" s="766" t="s">
        <v>83</v>
      </c>
      <c r="B26" s="767"/>
      <c r="C26" s="768"/>
      <c r="D26" s="764">
        <v>81186</v>
      </c>
      <c r="E26" s="769">
        <v>134537</v>
      </c>
      <c r="F26" s="769"/>
      <c r="G26" s="769">
        <f t="shared" si="0"/>
        <v>81186</v>
      </c>
      <c r="H26" s="769">
        <f t="shared" si="1"/>
        <v>134537</v>
      </c>
    </row>
    <row r="27" spans="1:8" ht="12.75">
      <c r="A27" s="766" t="s">
        <v>670</v>
      </c>
      <c r="B27" s="767"/>
      <c r="C27" s="768"/>
      <c r="D27" s="764">
        <v>47959</v>
      </c>
      <c r="E27" s="769">
        <v>65234</v>
      </c>
      <c r="F27" s="769"/>
      <c r="G27" s="769">
        <f t="shared" si="0"/>
        <v>47959</v>
      </c>
      <c r="H27" s="769">
        <f t="shared" si="1"/>
        <v>65234</v>
      </c>
    </row>
    <row r="28" spans="1:8" ht="12.75">
      <c r="A28" s="766" t="s">
        <v>671</v>
      </c>
      <c r="B28" s="767"/>
      <c r="C28" s="768"/>
      <c r="D28" s="764">
        <v>14000</v>
      </c>
      <c r="E28" s="769">
        <v>25140</v>
      </c>
      <c r="F28" s="769"/>
      <c r="G28" s="769">
        <f t="shared" si="0"/>
        <v>14000</v>
      </c>
      <c r="H28" s="769">
        <f t="shared" si="1"/>
        <v>25140</v>
      </c>
    </row>
    <row r="29" spans="1:8" ht="12.75">
      <c r="A29" s="766" t="s">
        <v>672</v>
      </c>
      <c r="B29" s="767"/>
      <c r="C29" s="768"/>
      <c r="D29" s="764">
        <v>14050</v>
      </c>
      <c r="E29" s="769">
        <v>30906</v>
      </c>
      <c r="F29" s="769"/>
      <c r="G29" s="769">
        <f t="shared" si="0"/>
        <v>14050</v>
      </c>
      <c r="H29" s="769">
        <f t="shared" si="1"/>
        <v>30906</v>
      </c>
    </row>
    <row r="30" spans="1:8" ht="12.75">
      <c r="A30" s="776" t="s">
        <v>673</v>
      </c>
      <c r="B30" s="777"/>
      <c r="C30" s="778"/>
      <c r="D30" s="764">
        <v>13500</v>
      </c>
      <c r="E30" s="769">
        <v>15058</v>
      </c>
      <c r="F30" s="769"/>
      <c r="G30" s="769">
        <f t="shared" si="0"/>
        <v>13500</v>
      </c>
      <c r="H30" s="769">
        <f t="shared" si="1"/>
        <v>15058</v>
      </c>
    </row>
    <row r="31" spans="1:8" ht="13.5" thickBot="1">
      <c r="A31" s="779" t="s">
        <v>674</v>
      </c>
      <c r="B31" s="780"/>
      <c r="C31" s="781"/>
      <c r="D31" s="764"/>
      <c r="E31" s="769">
        <v>477453</v>
      </c>
      <c r="F31" s="769"/>
      <c r="G31" s="769">
        <f t="shared" si="0"/>
        <v>0</v>
      </c>
      <c r="H31" s="769">
        <f t="shared" si="1"/>
        <v>477453</v>
      </c>
    </row>
    <row r="32" spans="1:8" ht="13.5" thickBot="1">
      <c r="A32" s="782" t="s">
        <v>466</v>
      </c>
      <c r="B32" s="783">
        <f>SUM(B9:B23)-B9-B12</f>
        <v>1754147076</v>
      </c>
      <c r="C32" s="784">
        <f>SUM(C9:C30)-C9-C12</f>
        <v>1659485</v>
      </c>
      <c r="D32" s="784">
        <f>SUM(D9:D30)-D9-D12-D20</f>
        <v>2104274</v>
      </c>
      <c r="E32" s="784">
        <f>SUM(E9:E31)-E9-E12</f>
        <v>5498773</v>
      </c>
      <c r="F32" s="784">
        <f>SUM(F9:F31)-F9-F12</f>
        <v>0</v>
      </c>
      <c r="G32" s="784">
        <f>SUM(G9:G31)-G9-G12</f>
        <v>1130702</v>
      </c>
      <c r="H32" s="784">
        <f>SUM(H9:H31)-H9-H12</f>
        <v>4387062</v>
      </c>
    </row>
    <row r="34" ht="12.75">
      <c r="C34" s="48"/>
    </row>
    <row r="36" ht="12.75">
      <c r="C36" s="48"/>
    </row>
  </sheetData>
  <sheetProtection/>
  <mergeCells count="3">
    <mergeCell ref="C3:G5"/>
    <mergeCell ref="G7:G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22.421875" style="711" customWidth="1"/>
    <col min="2" max="2" width="12.28125" style="711" hidden="1" customWidth="1"/>
    <col min="3" max="3" width="12.7109375" style="711" customWidth="1"/>
    <col min="4" max="4" width="14.7109375" style="711" customWidth="1"/>
    <col min="5" max="5" width="14.140625" style="711" customWidth="1"/>
    <col min="6" max="6" width="4.7109375" style="711" customWidth="1"/>
    <col min="7" max="7" width="9.140625" style="711" hidden="1" customWidth="1"/>
    <col min="8" max="8" width="16.8515625" style="711" customWidth="1"/>
    <col min="9" max="9" width="15.140625" style="711" customWidth="1"/>
    <col min="10" max="10" width="14.140625" style="711" customWidth="1"/>
    <col min="11" max="11" width="14.28125" style="711" customWidth="1"/>
    <col min="12" max="16384" width="9.140625" style="711" customWidth="1"/>
  </cols>
  <sheetData>
    <row r="3" spans="1:9" ht="12.75">
      <c r="A3" s="710"/>
      <c r="C3" s="916" t="s">
        <v>675</v>
      </c>
      <c r="D3" s="917"/>
      <c r="E3" s="917"/>
      <c r="F3" s="917"/>
      <c r="G3" s="917"/>
      <c r="H3" s="917"/>
      <c r="I3" s="712"/>
    </row>
    <row r="4" spans="3:9" ht="12.75">
      <c r="C4" s="917"/>
      <c r="D4" s="917"/>
      <c r="E4" s="917"/>
      <c r="F4" s="917"/>
      <c r="G4" s="917"/>
      <c r="H4" s="917"/>
      <c r="I4" s="712"/>
    </row>
    <row r="5" spans="3:9" ht="12.75">
      <c r="C5" s="917"/>
      <c r="D5" s="917"/>
      <c r="E5" s="917"/>
      <c r="F5" s="917"/>
      <c r="G5" s="917"/>
      <c r="H5" s="917"/>
      <c r="I5" s="712"/>
    </row>
    <row r="7" ht="13.5" thickBot="1"/>
    <row r="8" spans="1:11" ht="13.5" thickBot="1">
      <c r="A8" s="713"/>
      <c r="B8" s="714"/>
      <c r="C8" s="714" t="s">
        <v>647</v>
      </c>
      <c r="D8" s="714" t="s">
        <v>647</v>
      </c>
      <c r="E8" s="714" t="s">
        <v>648</v>
      </c>
      <c r="H8" s="715" t="s">
        <v>649</v>
      </c>
      <c r="I8" s="716">
        <v>2009</v>
      </c>
      <c r="J8" s="717">
        <v>2010</v>
      </c>
      <c r="K8" s="716" t="s">
        <v>650</v>
      </c>
    </row>
    <row r="9" spans="1:5" ht="13.5" thickBot="1">
      <c r="A9" s="718"/>
      <c r="B9" s="719" t="s">
        <v>651</v>
      </c>
      <c r="C9" s="720">
        <v>39814</v>
      </c>
      <c r="D9" s="721">
        <v>40179</v>
      </c>
      <c r="E9" s="722"/>
    </row>
    <row r="10" spans="1:11" ht="13.5" thickTop="1">
      <c r="A10" s="723" t="s">
        <v>652</v>
      </c>
      <c r="B10" s="724">
        <v>100054320</v>
      </c>
      <c r="C10" s="725">
        <v>86481966</v>
      </c>
      <c r="D10" s="725">
        <f>D11+D12</f>
        <v>77905550</v>
      </c>
      <c r="E10" s="726">
        <f>D10-C10</f>
        <v>-8576416</v>
      </c>
      <c r="H10" s="711" t="s">
        <v>653</v>
      </c>
      <c r="I10" s="727">
        <v>868663909</v>
      </c>
      <c r="J10" s="727">
        <v>803999602</v>
      </c>
      <c r="K10" s="727">
        <f>J10-I10</f>
        <v>-64664307</v>
      </c>
    </row>
    <row r="11" spans="1:11" ht="12.75">
      <c r="A11" s="728" t="s">
        <v>654</v>
      </c>
      <c r="B11" s="729">
        <v>91438300</v>
      </c>
      <c r="C11" s="730">
        <f>C10-C12</f>
        <v>77807379</v>
      </c>
      <c r="D11" s="730">
        <v>71596100</v>
      </c>
      <c r="E11" s="726">
        <f aca="true" t="shared" si="0" ref="E11:E32">D11-C11</f>
        <v>-6211279</v>
      </c>
      <c r="H11" s="918"/>
      <c r="I11" s="918"/>
      <c r="J11" s="727"/>
      <c r="K11" s="727">
        <f aca="true" t="shared" si="1" ref="K11:K16">J11-I11</f>
        <v>0</v>
      </c>
    </row>
    <row r="12" spans="1:11" ht="12.75">
      <c r="A12" s="728" t="s">
        <v>655</v>
      </c>
      <c r="B12" s="729">
        <f>B10-B11</f>
        <v>8616020</v>
      </c>
      <c r="C12" s="730">
        <v>8674587</v>
      </c>
      <c r="D12" s="730">
        <v>6309450</v>
      </c>
      <c r="E12" s="726">
        <f t="shared" si="0"/>
        <v>-2365137</v>
      </c>
      <c r="H12" s="731" t="s">
        <v>656</v>
      </c>
      <c r="I12" s="711">
        <v>146224300</v>
      </c>
      <c r="J12" s="711">
        <v>142033353</v>
      </c>
      <c r="K12" s="727">
        <f t="shared" si="1"/>
        <v>-4190947</v>
      </c>
    </row>
    <row r="13" spans="1:11" ht="12.75">
      <c r="A13" s="728" t="s">
        <v>657</v>
      </c>
      <c r="B13" s="729">
        <v>203104880</v>
      </c>
      <c r="C13" s="730">
        <f>C14+C15</f>
        <v>179712981</v>
      </c>
      <c r="D13" s="730">
        <f>D14+D15</f>
        <v>170844447</v>
      </c>
      <c r="E13" s="726">
        <f t="shared" si="0"/>
        <v>-8868534</v>
      </c>
      <c r="I13" s="727"/>
      <c r="J13" s="727"/>
      <c r="K13" s="727">
        <f t="shared" si="1"/>
        <v>0</v>
      </c>
    </row>
    <row r="14" spans="1:11" ht="12.75">
      <c r="A14" s="728" t="s">
        <v>658</v>
      </c>
      <c r="B14" s="729">
        <v>175281200</v>
      </c>
      <c r="C14" s="730">
        <v>167702312</v>
      </c>
      <c r="D14" s="730">
        <v>161251009</v>
      </c>
      <c r="E14" s="726">
        <f t="shared" si="0"/>
        <v>-6451303</v>
      </c>
      <c r="F14" s="710"/>
      <c r="H14" s="731" t="s">
        <v>659</v>
      </c>
      <c r="I14" s="711">
        <v>256414687</v>
      </c>
      <c r="J14" s="711">
        <v>244046303</v>
      </c>
      <c r="K14" s="727">
        <f t="shared" si="1"/>
        <v>-12368384</v>
      </c>
    </row>
    <row r="15" spans="1:11" ht="12.75">
      <c r="A15" s="728" t="s">
        <v>660</v>
      </c>
      <c r="B15" s="729">
        <f>B13-B14</f>
        <v>27823680</v>
      </c>
      <c r="C15" s="730">
        <v>12010669</v>
      </c>
      <c r="D15" s="730">
        <v>9593438</v>
      </c>
      <c r="E15" s="726">
        <f t="shared" si="0"/>
        <v>-2417231</v>
      </c>
      <c r="I15" s="727"/>
      <c r="J15" s="727"/>
      <c r="K15" s="727">
        <f t="shared" si="1"/>
        <v>0</v>
      </c>
    </row>
    <row r="16" spans="1:11" ht="12.75">
      <c r="A16" s="728" t="s">
        <v>661</v>
      </c>
      <c r="B16" s="729">
        <v>25982100</v>
      </c>
      <c r="C16" s="730">
        <v>20524100</v>
      </c>
      <c r="D16" s="730">
        <v>17070750</v>
      </c>
      <c r="E16" s="726">
        <f t="shared" si="0"/>
        <v>-3453350</v>
      </c>
      <c r="H16" s="731" t="s">
        <v>662</v>
      </c>
      <c r="I16" s="711">
        <v>508593930</v>
      </c>
      <c r="J16" s="711">
        <v>469405889</v>
      </c>
      <c r="K16" s="727">
        <f t="shared" si="1"/>
        <v>-39188041</v>
      </c>
    </row>
    <row r="17" spans="1:11" ht="12.75">
      <c r="A17" s="728" t="s">
        <v>663</v>
      </c>
      <c r="B17" s="729">
        <v>107371480</v>
      </c>
      <c r="C17" s="730">
        <v>97983622</v>
      </c>
      <c r="D17" s="730">
        <v>89215171</v>
      </c>
      <c r="E17" s="726">
        <f t="shared" si="0"/>
        <v>-8768451</v>
      </c>
      <c r="I17" s="727"/>
      <c r="K17" s="727"/>
    </row>
    <row r="18" spans="1:11" ht="12.75">
      <c r="A18" s="728" t="s">
        <v>664</v>
      </c>
      <c r="B18" s="729">
        <v>89970540</v>
      </c>
      <c r="C18" s="730">
        <v>107624597</v>
      </c>
      <c r="D18" s="730">
        <v>94705444</v>
      </c>
      <c r="E18" s="726">
        <f t="shared" si="0"/>
        <v>-12919153</v>
      </c>
      <c r="H18" s="732" t="s">
        <v>466</v>
      </c>
      <c r="I18" s="733">
        <f>I10+I12+I14+I16</f>
        <v>1779896826</v>
      </c>
      <c r="J18" s="733">
        <f>J10+J12+J14+J16</f>
        <v>1659485147</v>
      </c>
      <c r="K18" s="733">
        <f>K10+K12+K14+K16</f>
        <v>-120411679</v>
      </c>
    </row>
    <row r="19" spans="1:6" ht="12.75">
      <c r="A19" s="728" t="s">
        <v>665</v>
      </c>
      <c r="B19" s="729">
        <v>354402160</v>
      </c>
      <c r="C19" s="734">
        <v>268830002</v>
      </c>
      <c r="D19" s="734">
        <v>241015329</v>
      </c>
      <c r="E19" s="726">
        <f t="shared" si="0"/>
        <v>-27814673</v>
      </c>
      <c r="F19" s="710"/>
    </row>
    <row r="20" spans="1:11" ht="12.75">
      <c r="A20" s="728" t="s">
        <v>666</v>
      </c>
      <c r="B20" s="729">
        <v>20417000</v>
      </c>
      <c r="C20" s="734">
        <v>20332668</v>
      </c>
      <c r="D20" s="734">
        <v>20975000</v>
      </c>
      <c r="E20" s="726">
        <f t="shared" si="0"/>
        <v>642332</v>
      </c>
      <c r="H20" s="732"/>
      <c r="I20" s="732"/>
      <c r="K20" s="732"/>
    </row>
    <row r="21" spans="1:5" ht="12.75">
      <c r="A21" s="728" t="s">
        <v>388</v>
      </c>
      <c r="B21" s="729">
        <v>94835935</v>
      </c>
      <c r="C21" s="734">
        <v>73469740</v>
      </c>
      <c r="D21" s="734">
        <v>63443997</v>
      </c>
      <c r="E21" s="726">
        <f t="shared" si="0"/>
        <v>-10025743</v>
      </c>
    </row>
    <row r="22" spans="1:5" ht="12.75">
      <c r="A22" s="735" t="s">
        <v>659</v>
      </c>
      <c r="B22" s="736">
        <v>235084353</v>
      </c>
      <c r="C22" s="737">
        <v>256414687</v>
      </c>
      <c r="D22" s="737">
        <v>244046303</v>
      </c>
      <c r="E22" s="726">
        <f t="shared" si="0"/>
        <v>-12368384</v>
      </c>
    </row>
    <row r="23" spans="1:11" ht="12.75">
      <c r="A23" s="728" t="s">
        <v>667</v>
      </c>
      <c r="B23" s="729">
        <v>522924308</v>
      </c>
      <c r="C23" s="734">
        <v>581348490</v>
      </c>
      <c r="D23" s="734">
        <v>547773215</v>
      </c>
      <c r="E23" s="726">
        <f t="shared" si="0"/>
        <v>-33575275</v>
      </c>
      <c r="K23" s="727"/>
    </row>
    <row r="24" spans="1:6" ht="12.75">
      <c r="A24" s="728" t="s">
        <v>668</v>
      </c>
      <c r="B24" s="729">
        <v>0</v>
      </c>
      <c r="C24" s="734">
        <v>87173973</v>
      </c>
      <c r="D24" s="734">
        <v>92489941</v>
      </c>
      <c r="E24" s="726">
        <f t="shared" si="0"/>
        <v>5315968</v>
      </c>
      <c r="F24" s="710"/>
    </row>
    <row r="25" spans="1:11" ht="12.75">
      <c r="A25" s="728" t="s">
        <v>669</v>
      </c>
      <c r="B25" s="729"/>
      <c r="C25" s="729"/>
      <c r="D25" s="730"/>
      <c r="E25" s="726">
        <f t="shared" si="0"/>
        <v>0</v>
      </c>
      <c r="K25" s="727"/>
    </row>
    <row r="26" spans="1:11" ht="12.75">
      <c r="A26" s="738" t="s">
        <v>95</v>
      </c>
      <c r="B26" s="739"/>
      <c r="C26" s="739"/>
      <c r="D26" s="740"/>
      <c r="E26" s="726">
        <f t="shared" si="0"/>
        <v>0</v>
      </c>
      <c r="K26" s="727"/>
    </row>
    <row r="27" spans="1:5" ht="12.75">
      <c r="A27" s="728" t="s">
        <v>83</v>
      </c>
      <c r="B27" s="729"/>
      <c r="C27" s="729"/>
      <c r="D27" s="730"/>
      <c r="E27" s="726">
        <f t="shared" si="0"/>
        <v>0</v>
      </c>
    </row>
    <row r="28" spans="1:11" ht="12.75">
      <c r="A28" s="728" t="s">
        <v>670</v>
      </c>
      <c r="B28" s="729"/>
      <c r="C28" s="729"/>
      <c r="D28" s="730"/>
      <c r="E28" s="726">
        <f t="shared" si="0"/>
        <v>0</v>
      </c>
      <c r="K28" s="727"/>
    </row>
    <row r="29" spans="1:5" ht="12.75">
      <c r="A29" s="728" t="s">
        <v>671</v>
      </c>
      <c r="B29" s="729"/>
      <c r="C29" s="729"/>
      <c r="D29" s="730"/>
      <c r="E29" s="726">
        <f t="shared" si="0"/>
        <v>0</v>
      </c>
    </row>
    <row r="30" spans="1:5" ht="12.75">
      <c r="A30" s="728" t="s">
        <v>672</v>
      </c>
      <c r="B30" s="729"/>
      <c r="C30" s="729"/>
      <c r="D30" s="730"/>
      <c r="E30" s="726">
        <f t="shared" si="0"/>
        <v>0</v>
      </c>
    </row>
    <row r="31" spans="1:5" ht="12.75">
      <c r="A31" s="738" t="s">
        <v>673</v>
      </c>
      <c r="B31" s="739"/>
      <c r="C31" s="739"/>
      <c r="D31" s="740"/>
      <c r="E31" s="726">
        <f t="shared" si="0"/>
        <v>0</v>
      </c>
    </row>
    <row r="32" spans="1:5" ht="13.5" thickBot="1">
      <c r="A32" s="741" t="s">
        <v>674</v>
      </c>
      <c r="B32" s="742"/>
      <c r="C32" s="742"/>
      <c r="D32" s="743"/>
      <c r="E32" s="744">
        <f t="shared" si="0"/>
        <v>0</v>
      </c>
    </row>
    <row r="33" spans="1:6" ht="13.5" thickBot="1">
      <c r="A33" s="745" t="s">
        <v>466</v>
      </c>
      <c r="B33" s="746">
        <f>SUM(B10:B24)-B10-B13</f>
        <v>1754147076</v>
      </c>
      <c r="C33" s="747">
        <f>SUM(C10:C24)-C10-C13</f>
        <v>1779896826</v>
      </c>
      <c r="D33" s="748">
        <f>SUM(D10:D31)-D10-D13</f>
        <v>1659485147</v>
      </c>
      <c r="E33" s="749">
        <f>SUM(E10:E32)-E10-E13</f>
        <v>-120411679</v>
      </c>
      <c r="F33" s="727"/>
    </row>
    <row r="35" ht="12.75">
      <c r="D35" s="727"/>
    </row>
    <row r="37" ht="12.75">
      <c r="D37" s="727"/>
    </row>
    <row r="39" ht="12.75">
      <c r="D39" s="727"/>
    </row>
  </sheetData>
  <sheetProtection/>
  <mergeCells count="2">
    <mergeCell ref="C3:H5"/>
    <mergeCell ref="H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55"/>
  <sheetViews>
    <sheetView zoomScalePageLayoutView="0" workbookViewId="0" topLeftCell="A22">
      <selection activeCell="E47" sqref="E47"/>
    </sheetView>
  </sheetViews>
  <sheetFormatPr defaultColWidth="9.140625" defaultRowHeight="12.75"/>
  <cols>
    <col min="1" max="1" width="4.140625" style="0" customWidth="1"/>
    <col min="2" max="2" width="39.28125" style="0" customWidth="1"/>
    <col min="3" max="3" width="12.00390625" style="0" customWidth="1"/>
    <col min="4" max="4" width="11.57421875" style="0" customWidth="1"/>
    <col min="5" max="5" width="11.421875" style="0" customWidth="1"/>
    <col min="6" max="6" width="11.140625" style="0" customWidth="1"/>
    <col min="7" max="7" width="11.00390625" style="0" customWidth="1"/>
  </cols>
  <sheetData>
    <row r="1" spans="1:5" ht="13.5" thickTop="1">
      <c r="A1" s="805" t="s">
        <v>596</v>
      </c>
      <c r="B1" s="806"/>
      <c r="C1" s="806"/>
      <c r="D1" s="806"/>
      <c r="E1" s="338"/>
    </row>
    <row r="2" spans="1:5" ht="12.75">
      <c r="A2" s="798" t="s">
        <v>629</v>
      </c>
      <c r="B2" s="809"/>
      <c r="C2" s="809"/>
      <c r="D2" s="809"/>
      <c r="E2" s="809"/>
    </row>
    <row r="3" spans="1:5" ht="12.75">
      <c r="A3" s="803" t="s">
        <v>385</v>
      </c>
      <c r="B3" s="804"/>
      <c r="C3" s="804"/>
      <c r="D3" s="804"/>
      <c r="E3" s="359"/>
    </row>
    <row r="4" spans="1:5" ht="12.75" customHeight="1">
      <c r="A4" s="149"/>
      <c r="B4" s="115"/>
      <c r="C4" s="115"/>
      <c r="D4" s="115" t="s">
        <v>266</v>
      </c>
      <c r="E4" s="115"/>
    </row>
    <row r="5" spans="1:5" ht="27.75" customHeight="1">
      <c r="A5" s="145" t="s">
        <v>70</v>
      </c>
      <c r="B5" s="346" t="s">
        <v>3</v>
      </c>
      <c r="C5" s="116" t="s">
        <v>347</v>
      </c>
      <c r="D5" s="116" t="s">
        <v>337</v>
      </c>
      <c r="E5" s="356" t="s">
        <v>381</v>
      </c>
    </row>
    <row r="6" spans="1:5" ht="12" customHeight="1">
      <c r="A6" s="146"/>
      <c r="B6" s="794" t="s">
        <v>40</v>
      </c>
      <c r="C6" s="794"/>
      <c r="D6" s="794"/>
      <c r="E6" s="339"/>
    </row>
    <row r="7" spans="1:5" ht="12" customHeight="1">
      <c r="A7" s="147" t="s">
        <v>7</v>
      </c>
      <c r="B7" s="20" t="s">
        <v>41</v>
      </c>
      <c r="C7" s="53">
        <f>C8+C9+C10+C11+C12+C13</f>
        <v>4479240</v>
      </c>
      <c r="D7" s="53">
        <f>D8+D9+D10+D11+D12+D13</f>
        <v>4676644</v>
      </c>
      <c r="E7" s="53">
        <f>E8+E9+E10+E11+E12+E13</f>
        <v>5442994</v>
      </c>
    </row>
    <row r="8" spans="1:5" ht="12" customHeight="1">
      <c r="A8" s="793" t="s">
        <v>46</v>
      </c>
      <c r="B8" s="5" t="s">
        <v>180</v>
      </c>
      <c r="C8" s="23">
        <f>'2sz melléklet'!C115</f>
        <v>2204973</v>
      </c>
      <c r="D8" s="23">
        <f>'2sz melléklet'!D115</f>
        <v>2264781</v>
      </c>
      <c r="E8" s="23">
        <f>'2sz melléklet'!F115</f>
        <v>2010184</v>
      </c>
    </row>
    <row r="9" spans="1:5" ht="12" customHeight="1">
      <c r="A9" s="793"/>
      <c r="B9" s="5" t="s">
        <v>43</v>
      </c>
      <c r="C9" s="23">
        <f>'2sz melléklet'!G115</f>
        <v>693031</v>
      </c>
      <c r="D9" s="23">
        <f>'2sz melléklet'!H115</f>
        <v>709470</v>
      </c>
      <c r="E9" s="23">
        <f>'2sz melléklet'!J115</f>
        <v>529657</v>
      </c>
    </row>
    <row r="10" spans="1:5" ht="12" customHeight="1">
      <c r="A10" s="793"/>
      <c r="B10" s="5" t="s">
        <v>44</v>
      </c>
      <c r="C10" s="23">
        <f>'2sz melléklet'!K115</f>
        <v>1359163</v>
      </c>
      <c r="D10" s="23">
        <f>'2sz melléklet'!L115</f>
        <v>1472877</v>
      </c>
      <c r="E10" s="23">
        <f>'2sz melléklet'!M115</f>
        <v>1287501</v>
      </c>
    </row>
    <row r="11" spans="1:5" ht="12" customHeight="1">
      <c r="A11" s="793"/>
      <c r="B11" s="5" t="s">
        <v>45</v>
      </c>
      <c r="C11" s="23">
        <f>'2sz melléklet'!G142</f>
        <v>8729</v>
      </c>
      <c r="D11" s="23">
        <f>'2sz melléklet'!D142</f>
        <v>17538</v>
      </c>
      <c r="E11" s="23">
        <f>'2sz melléklet'!J142</f>
        <v>7088</v>
      </c>
    </row>
    <row r="12" spans="1:5" ht="12" customHeight="1">
      <c r="A12" s="793"/>
      <c r="B12" s="5" t="s">
        <v>47</v>
      </c>
      <c r="C12" s="23">
        <f>'2sz melléklet'!C142</f>
        <v>15266</v>
      </c>
      <c r="D12" s="23">
        <f>'2sz melléklet'!H142</f>
        <v>9480</v>
      </c>
      <c r="E12" s="23">
        <f>'2sz melléklet'!F142</f>
        <v>13295</v>
      </c>
    </row>
    <row r="13" spans="1:5" ht="12" customHeight="1">
      <c r="A13" s="793"/>
      <c r="B13" s="5" t="s">
        <v>48</v>
      </c>
      <c r="C13" s="23">
        <f>C15+C14</f>
        <v>198078</v>
      </c>
      <c r="D13" s="23">
        <f>D15+D14</f>
        <v>202498</v>
      </c>
      <c r="E13" s="23">
        <f>E15+E14</f>
        <v>1595269</v>
      </c>
    </row>
    <row r="14" spans="1:5" ht="12" customHeight="1">
      <c r="A14" s="793"/>
      <c r="B14" s="5" t="s">
        <v>64</v>
      </c>
      <c r="C14" s="23">
        <f>'2sz melléklet'!K142</f>
        <v>178297</v>
      </c>
      <c r="D14" s="23">
        <f>'2sz melléklet'!L142</f>
        <v>190880</v>
      </c>
      <c r="E14" s="23">
        <f>'2sz melléklet'!M142</f>
        <v>1587469</v>
      </c>
    </row>
    <row r="15" spans="1:5" ht="12" customHeight="1">
      <c r="A15" s="793"/>
      <c r="B15" s="5" t="s">
        <v>181</v>
      </c>
      <c r="C15" s="23">
        <f>'2sz melléklet'!C177</f>
        <v>19781</v>
      </c>
      <c r="D15" s="23">
        <f>'2sz melléklet'!D177</f>
        <v>11618</v>
      </c>
      <c r="E15" s="23">
        <f>'2sz melléklet'!F177</f>
        <v>7800</v>
      </c>
    </row>
    <row r="16" spans="1:5" ht="12" customHeight="1">
      <c r="A16" s="147" t="s">
        <v>11</v>
      </c>
      <c r="B16" s="20" t="s">
        <v>50</v>
      </c>
      <c r="C16" s="24">
        <f>C17+C18+C19+C20+C21+C22+C26+C29+C30+C31+C32+C33+C34</f>
        <v>5865570</v>
      </c>
      <c r="D16" s="24">
        <f>D17+D18+D19+D20+D21+D22+D26+D29+D30+D31+D32+D33+D34</f>
        <v>3638497</v>
      </c>
      <c r="E16" s="24">
        <f>E17+E18+E19+E20+E21+E22+E26+E29+E30+E31+E32+E33+E34</f>
        <v>5578722</v>
      </c>
    </row>
    <row r="17" spans="1:5" ht="12" customHeight="1">
      <c r="A17" s="793"/>
      <c r="B17" s="5" t="s">
        <v>180</v>
      </c>
      <c r="C17" s="153">
        <f>'3asz melléklet polghiv (2)'!C11+'3sz melléklet polghiv'!C8</f>
        <v>280745</v>
      </c>
      <c r="D17" s="153">
        <f>'3asz melléklet polghiv (2)'!D11+'3sz melléklet polghiv'!D8</f>
        <v>325778</v>
      </c>
      <c r="E17" s="153">
        <f>'3asz melléklet polghiv (2)'!E11+'3sz melléklet polghiv'!E8</f>
        <v>289444</v>
      </c>
    </row>
    <row r="18" spans="1:5" ht="12" customHeight="1">
      <c r="A18" s="793"/>
      <c r="B18" s="5" t="s">
        <v>43</v>
      </c>
      <c r="C18" s="153">
        <f>'3asz melléklet polghiv (2)'!C12+'3sz melléklet polghiv'!C9</f>
        <v>81872</v>
      </c>
      <c r="D18" s="153">
        <f>'3asz melléklet polghiv (2)'!D12+'3sz melléklet polghiv'!D9</f>
        <v>94788</v>
      </c>
      <c r="E18" s="153">
        <f>'3asz melléklet polghiv (2)'!E12+'3sz melléklet polghiv'!E9</f>
        <v>72076</v>
      </c>
    </row>
    <row r="19" spans="1:5" ht="12" customHeight="1">
      <c r="A19" s="793"/>
      <c r="B19" s="5" t="s">
        <v>44</v>
      </c>
      <c r="C19" s="153">
        <f>'3asz melléklet polghiv (2)'!C13+'3sz melléklet polghiv'!C10</f>
        <v>699388</v>
      </c>
      <c r="D19" s="23">
        <f>'3sz melléklet polghiv'!D10+'3asz melléklet polghiv (2)'!D13</f>
        <v>837207</v>
      </c>
      <c r="E19" s="23">
        <f>'3sz melléklet polghiv'!E10+'3asz melléklet polghiv (2)'!E13</f>
        <v>811344</v>
      </c>
    </row>
    <row r="20" spans="1:7" ht="12" customHeight="1">
      <c r="A20" s="793"/>
      <c r="B20" s="5" t="s">
        <v>51</v>
      </c>
      <c r="C20" s="153">
        <f>'3sz melléklet polghiv'!C49</f>
        <v>178871</v>
      </c>
      <c r="D20" s="153">
        <f>'3sz melléklet polghiv'!D49</f>
        <v>139894</v>
      </c>
      <c r="E20" s="153">
        <f>'3sz melléklet polghiv'!E49</f>
        <v>230528</v>
      </c>
      <c r="G20" s="48"/>
    </row>
    <row r="21" spans="1:5" ht="12" customHeight="1">
      <c r="A21" s="793"/>
      <c r="B21" s="5" t="s">
        <v>52</v>
      </c>
      <c r="C21" s="153">
        <f>'3sz melléklet polghiv'!C94</f>
        <v>131850</v>
      </c>
      <c r="D21" s="153">
        <f>'3sz melléklet polghiv'!D94</f>
        <v>149522</v>
      </c>
      <c r="E21" s="153">
        <f>'3sz melléklet polghiv'!E94</f>
        <v>132103</v>
      </c>
    </row>
    <row r="22" spans="1:6" ht="12" customHeight="1">
      <c r="A22" s="793"/>
      <c r="B22" s="5" t="s">
        <v>66</v>
      </c>
      <c r="C22" s="153">
        <v>101000</v>
      </c>
      <c r="D22" s="153">
        <v>122026</v>
      </c>
      <c r="E22" s="153">
        <v>142436</v>
      </c>
      <c r="F22" s="437"/>
    </row>
    <row r="23" spans="1:5" ht="12" customHeight="1">
      <c r="A23" s="793"/>
      <c r="B23" s="327" t="s">
        <v>698</v>
      </c>
      <c r="C23" s="153">
        <v>3500</v>
      </c>
      <c r="D23" s="153">
        <v>3500</v>
      </c>
      <c r="E23" s="153">
        <v>3500</v>
      </c>
    </row>
    <row r="24" spans="1:5" ht="12" customHeight="1">
      <c r="A24" s="793"/>
      <c r="B24" s="788" t="s">
        <v>697</v>
      </c>
      <c r="C24" s="153"/>
      <c r="D24" s="787">
        <v>12790</v>
      </c>
      <c r="E24" s="153"/>
    </row>
    <row r="25" spans="1:5" ht="12" customHeight="1">
      <c r="A25" s="793"/>
      <c r="B25" s="786" t="s">
        <v>696</v>
      </c>
      <c r="C25" s="153"/>
      <c r="D25" s="787">
        <v>17126</v>
      </c>
      <c r="E25" s="153"/>
    </row>
    <row r="26" spans="1:5" ht="12" customHeight="1">
      <c r="A26" s="793"/>
      <c r="B26" s="5" t="s">
        <v>48</v>
      </c>
      <c r="C26" s="153">
        <f>C27+C28</f>
        <v>3537156</v>
      </c>
      <c r="D26" s="153">
        <v>805893</v>
      </c>
      <c r="E26" s="153">
        <f>E27+E28</f>
        <v>3079107</v>
      </c>
    </row>
    <row r="27" spans="1:5" ht="12" customHeight="1">
      <c r="A27" s="793"/>
      <c r="B27" s="5" t="s">
        <v>65</v>
      </c>
      <c r="C27" s="153">
        <v>3327852</v>
      </c>
      <c r="D27" s="153">
        <v>780393</v>
      </c>
      <c r="E27" s="153">
        <v>2959257</v>
      </c>
    </row>
    <row r="28" spans="1:5" ht="12" customHeight="1">
      <c r="A28" s="793"/>
      <c r="B28" s="5" t="s">
        <v>182</v>
      </c>
      <c r="C28" s="153">
        <v>209304</v>
      </c>
      <c r="D28" s="153">
        <v>25500</v>
      </c>
      <c r="E28" s="153">
        <v>119850</v>
      </c>
    </row>
    <row r="29" spans="1:5" ht="12" customHeight="1">
      <c r="A29" s="793"/>
      <c r="B29" s="6" t="s">
        <v>63</v>
      </c>
      <c r="C29" s="154">
        <v>500</v>
      </c>
      <c r="D29" s="154">
        <v>500</v>
      </c>
      <c r="E29" s="153">
        <v>500</v>
      </c>
    </row>
    <row r="30" spans="1:5" ht="12" customHeight="1">
      <c r="A30" s="793"/>
      <c r="B30" s="6" t="s">
        <v>54</v>
      </c>
      <c r="C30" s="154">
        <v>724018</v>
      </c>
      <c r="D30" s="154">
        <v>1024426</v>
      </c>
      <c r="E30" s="153">
        <v>370972</v>
      </c>
    </row>
    <row r="31" spans="1:5" ht="25.5" customHeight="1">
      <c r="A31" s="793"/>
      <c r="B31" s="30" t="s">
        <v>183</v>
      </c>
      <c r="C31" s="154">
        <v>21000</v>
      </c>
      <c r="D31" s="154">
        <v>21000</v>
      </c>
      <c r="E31" s="153">
        <v>7000</v>
      </c>
    </row>
    <row r="32" spans="1:5" ht="12" customHeight="1">
      <c r="A32" s="793"/>
      <c r="B32" s="6" t="s">
        <v>56</v>
      </c>
      <c r="C32" s="153"/>
      <c r="D32" s="153"/>
      <c r="E32" s="153">
        <v>298214</v>
      </c>
    </row>
    <row r="33" spans="1:5" ht="12" customHeight="1">
      <c r="A33" s="793"/>
      <c r="B33" s="6" t="s">
        <v>271</v>
      </c>
      <c r="C33" s="153">
        <v>98170</v>
      </c>
      <c r="D33" s="153">
        <v>107803</v>
      </c>
      <c r="E33" s="153">
        <v>133998</v>
      </c>
    </row>
    <row r="34" spans="1:6" ht="12" customHeight="1">
      <c r="A34" s="146"/>
      <c r="B34" s="6" t="s">
        <v>324</v>
      </c>
      <c r="C34" s="153">
        <v>11000</v>
      </c>
      <c r="D34" s="153">
        <v>9660</v>
      </c>
      <c r="E34" s="153">
        <v>11000</v>
      </c>
      <c r="F34" s="437"/>
    </row>
    <row r="35" spans="1:7" ht="12" customHeight="1">
      <c r="A35" s="145"/>
      <c r="B35" s="7" t="s">
        <v>287</v>
      </c>
      <c r="C35" s="25">
        <f>C7+C16</f>
        <v>10344810</v>
      </c>
      <c r="D35" s="25">
        <f>D7+D16</f>
        <v>8315141</v>
      </c>
      <c r="E35" s="25">
        <f>E7+E16+E54</f>
        <v>11021716</v>
      </c>
      <c r="G35" s="48"/>
    </row>
    <row r="36" spans="1:6" ht="12" customHeight="1">
      <c r="A36" s="146"/>
      <c r="B36" s="5"/>
      <c r="C36" s="23"/>
      <c r="D36" s="23"/>
      <c r="E36" s="23"/>
      <c r="F36" s="48"/>
    </row>
    <row r="37" spans="1:8" ht="12" customHeight="1">
      <c r="A37" s="793"/>
      <c r="B37" s="5" t="s">
        <v>42</v>
      </c>
      <c r="C37" s="23">
        <f aca="true" t="shared" si="0" ref="C37:E38">C17+C8</f>
        <v>2485718</v>
      </c>
      <c r="D37" s="23">
        <f t="shared" si="0"/>
        <v>2590559</v>
      </c>
      <c r="E37" s="23">
        <f t="shared" si="0"/>
        <v>2299628</v>
      </c>
      <c r="H37" s="48"/>
    </row>
    <row r="38" spans="1:8" ht="12" customHeight="1">
      <c r="A38" s="793"/>
      <c r="B38" s="5" t="s">
        <v>57</v>
      </c>
      <c r="C38" s="23">
        <f t="shared" si="0"/>
        <v>774903</v>
      </c>
      <c r="D38" s="23">
        <f t="shared" si="0"/>
        <v>804258</v>
      </c>
      <c r="E38" s="23">
        <f t="shared" si="0"/>
        <v>601733</v>
      </c>
      <c r="H38" s="48"/>
    </row>
    <row r="39" spans="1:8" ht="12" customHeight="1">
      <c r="A39" s="793"/>
      <c r="B39" s="5" t="s">
        <v>58</v>
      </c>
      <c r="C39" s="23">
        <f aca="true" t="shared" si="1" ref="C39:E40">C19+C10</f>
        <v>2058551</v>
      </c>
      <c r="D39" s="23">
        <f t="shared" si="1"/>
        <v>2310084</v>
      </c>
      <c r="E39" s="23">
        <f t="shared" si="1"/>
        <v>2098845</v>
      </c>
      <c r="H39" s="48"/>
    </row>
    <row r="40" spans="1:8" ht="12" customHeight="1">
      <c r="A40" s="793"/>
      <c r="B40" s="5" t="s">
        <v>59</v>
      </c>
      <c r="C40" s="23">
        <f t="shared" si="1"/>
        <v>187600</v>
      </c>
      <c r="D40" s="23">
        <f t="shared" si="1"/>
        <v>157432</v>
      </c>
      <c r="E40" s="23">
        <f t="shared" si="1"/>
        <v>237616</v>
      </c>
      <c r="H40" s="48"/>
    </row>
    <row r="41" spans="1:8" ht="12" customHeight="1">
      <c r="A41" s="793"/>
      <c r="B41" s="5" t="s">
        <v>681</v>
      </c>
      <c r="C41" s="23">
        <f>C21</f>
        <v>131850</v>
      </c>
      <c r="D41" s="23">
        <f>D21</f>
        <v>149522</v>
      </c>
      <c r="E41" s="23">
        <f>E21</f>
        <v>132103</v>
      </c>
      <c r="H41" s="48"/>
    </row>
    <row r="42" spans="1:8" ht="12" customHeight="1">
      <c r="A42" s="793"/>
      <c r="B42" s="5" t="s">
        <v>60</v>
      </c>
      <c r="C42" s="23">
        <f>C12</f>
        <v>15266</v>
      </c>
      <c r="D42" s="23">
        <f>D12</f>
        <v>9480</v>
      </c>
      <c r="E42" s="23">
        <f>E12</f>
        <v>13295</v>
      </c>
      <c r="H42" s="48"/>
    </row>
    <row r="43" spans="1:8" ht="12" customHeight="1">
      <c r="A43" s="793"/>
      <c r="B43" s="5" t="s">
        <v>67</v>
      </c>
      <c r="C43" s="23">
        <f>C22</f>
        <v>101000</v>
      </c>
      <c r="D43" s="23">
        <v>104500</v>
      </c>
      <c r="E43" s="23">
        <f>E22</f>
        <v>142436</v>
      </c>
      <c r="H43" s="48"/>
    </row>
    <row r="44" spans="1:10" ht="12" customHeight="1">
      <c r="A44" s="793"/>
      <c r="B44" s="334" t="s">
        <v>345</v>
      </c>
      <c r="C44" s="23"/>
      <c r="D44" s="23">
        <v>3500</v>
      </c>
      <c r="E44" s="23">
        <f>E23</f>
        <v>3500</v>
      </c>
      <c r="H44" s="48"/>
      <c r="J44" s="48"/>
    </row>
    <row r="45" spans="1:10" ht="12" customHeight="1">
      <c r="A45" s="793"/>
      <c r="B45" s="5" t="s">
        <v>61</v>
      </c>
      <c r="C45" s="23">
        <f aca="true" t="shared" si="2" ref="C45:E47">C26+C13</f>
        <v>3735234</v>
      </c>
      <c r="D45" s="23">
        <f t="shared" si="2"/>
        <v>1008391</v>
      </c>
      <c r="E45" s="23">
        <f t="shared" si="2"/>
        <v>4674376</v>
      </c>
      <c r="H45" s="48"/>
      <c r="J45" s="48"/>
    </row>
    <row r="46" spans="1:8" ht="12" customHeight="1">
      <c r="A46" s="793"/>
      <c r="B46" s="5" t="s">
        <v>62</v>
      </c>
      <c r="C46" s="23">
        <f t="shared" si="2"/>
        <v>3506149</v>
      </c>
      <c r="D46" s="23">
        <f t="shared" si="2"/>
        <v>971273</v>
      </c>
      <c r="E46" s="23">
        <f t="shared" si="2"/>
        <v>4546726</v>
      </c>
      <c r="H46" s="48"/>
    </row>
    <row r="47" spans="1:8" ht="12" customHeight="1">
      <c r="A47" s="793"/>
      <c r="B47" s="5" t="s">
        <v>184</v>
      </c>
      <c r="C47" s="23">
        <f t="shared" si="2"/>
        <v>229085</v>
      </c>
      <c r="D47" s="23">
        <f t="shared" si="2"/>
        <v>37118</v>
      </c>
      <c r="E47" s="23">
        <f t="shared" si="2"/>
        <v>127650</v>
      </c>
      <c r="H47" s="48"/>
    </row>
    <row r="48" spans="1:8" ht="12" customHeight="1">
      <c r="A48" s="793"/>
      <c r="B48" s="5" t="s">
        <v>53</v>
      </c>
      <c r="C48" s="23">
        <f aca="true" t="shared" si="3" ref="C48:E50">C29</f>
        <v>500</v>
      </c>
      <c r="D48" s="23">
        <f t="shared" si="3"/>
        <v>500</v>
      </c>
      <c r="E48" s="23">
        <f t="shared" si="3"/>
        <v>500</v>
      </c>
      <c r="H48" s="48"/>
    </row>
    <row r="49" spans="1:8" ht="12" customHeight="1">
      <c r="A49" s="793"/>
      <c r="B49" s="5" t="s">
        <v>68</v>
      </c>
      <c r="C49" s="23">
        <f t="shared" si="3"/>
        <v>724018</v>
      </c>
      <c r="D49" s="23">
        <f t="shared" si="3"/>
        <v>1024426</v>
      </c>
      <c r="E49" s="23">
        <f t="shared" si="3"/>
        <v>370972</v>
      </c>
      <c r="H49" s="48"/>
    </row>
    <row r="50" spans="1:8" ht="12" customHeight="1">
      <c r="A50" s="793"/>
      <c r="B50" s="5" t="s">
        <v>55</v>
      </c>
      <c r="C50" s="23">
        <f t="shared" si="3"/>
        <v>21000</v>
      </c>
      <c r="D50" s="23">
        <f t="shared" si="3"/>
        <v>21000</v>
      </c>
      <c r="E50" s="23">
        <f t="shared" si="3"/>
        <v>7000</v>
      </c>
      <c r="H50" s="48"/>
    </row>
    <row r="51" spans="1:8" ht="12" customHeight="1">
      <c r="A51" s="793"/>
      <c r="B51" s="5" t="s">
        <v>185</v>
      </c>
      <c r="C51" s="23">
        <f aca="true" t="shared" si="4" ref="C51:E53">C32</f>
        <v>0</v>
      </c>
      <c r="D51" s="23">
        <f t="shared" si="4"/>
        <v>0</v>
      </c>
      <c r="E51" s="23">
        <f t="shared" si="4"/>
        <v>298214</v>
      </c>
      <c r="H51" s="48"/>
    </row>
    <row r="52" spans="1:8" ht="12" customHeight="1">
      <c r="A52" s="793"/>
      <c r="B52" s="5" t="s">
        <v>49</v>
      </c>
      <c r="C52" s="23">
        <f t="shared" si="4"/>
        <v>98170</v>
      </c>
      <c r="D52" s="23">
        <f t="shared" si="4"/>
        <v>107803</v>
      </c>
      <c r="E52" s="23">
        <f t="shared" si="4"/>
        <v>133998</v>
      </c>
      <c r="H52" s="48"/>
    </row>
    <row r="53" spans="1:8" ht="12" customHeight="1" thickBot="1">
      <c r="A53" s="807"/>
      <c r="B53" s="307" t="s">
        <v>324</v>
      </c>
      <c r="C53" s="148">
        <f>C34</f>
        <v>11000</v>
      </c>
      <c r="D53" s="148">
        <f>D34</f>
        <v>9660</v>
      </c>
      <c r="E53" s="23">
        <f t="shared" si="4"/>
        <v>11000</v>
      </c>
      <c r="H53" s="48"/>
    </row>
    <row r="54" spans="1:8" ht="12" customHeight="1" thickBot="1" thickTop="1">
      <c r="A54" s="808"/>
      <c r="B54" s="307" t="s">
        <v>364</v>
      </c>
      <c r="C54" s="148"/>
      <c r="D54" s="148"/>
      <c r="E54" s="148"/>
      <c r="H54" s="48"/>
    </row>
    <row r="55" spans="1:6" ht="13.5" thickTop="1">
      <c r="A55" s="8"/>
      <c r="B55" s="8"/>
      <c r="C55" s="133"/>
      <c r="D55" s="132"/>
      <c r="E55" s="132"/>
      <c r="F55" s="48"/>
    </row>
  </sheetData>
  <sheetProtection/>
  <mergeCells count="7">
    <mergeCell ref="A3:D3"/>
    <mergeCell ref="A1:D1"/>
    <mergeCell ref="A37:A54"/>
    <mergeCell ref="A8:A15"/>
    <mergeCell ref="A17:A33"/>
    <mergeCell ref="B6:D6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40"/>
  <sheetViews>
    <sheetView zoomScalePageLayoutView="0" workbookViewId="0" topLeftCell="A10">
      <selection activeCell="B37" sqref="B37"/>
    </sheetView>
  </sheetViews>
  <sheetFormatPr defaultColWidth="9.140625" defaultRowHeight="12.75"/>
  <cols>
    <col min="1" max="1" width="37.00390625" style="0" customWidth="1"/>
    <col min="2" max="2" width="16.8515625" style="0" customWidth="1"/>
    <col min="3" max="3" width="28.00390625" style="0" customWidth="1"/>
  </cols>
  <sheetData>
    <row r="1" spans="1:3" ht="12.75">
      <c r="A1" s="862"/>
      <c r="B1" s="862"/>
      <c r="C1" s="862"/>
    </row>
    <row r="2" spans="1:3" ht="12.75">
      <c r="A2" s="391" t="s">
        <v>680</v>
      </c>
      <c r="B2" s="391" t="s">
        <v>351</v>
      </c>
      <c r="C2" s="391"/>
    </row>
    <row r="3" spans="1:3" ht="12.75">
      <c r="A3" s="391"/>
      <c r="B3" s="391"/>
      <c r="C3" s="391"/>
    </row>
    <row r="4" spans="1:3" ht="12.75">
      <c r="A4" s="862" t="s">
        <v>641</v>
      </c>
      <c r="B4" s="862"/>
      <c r="C4" s="862"/>
    </row>
    <row r="5" spans="1:3" ht="13.5" thickBot="1">
      <c r="A5" s="863" t="s">
        <v>352</v>
      </c>
      <c r="B5" s="863"/>
      <c r="C5" s="863"/>
    </row>
    <row r="6" spans="1:3" ht="13.5" thickTop="1">
      <c r="A6" s="328"/>
      <c r="B6" s="328"/>
      <c r="C6" s="328"/>
    </row>
    <row r="7" ht="13.5" thickBot="1"/>
    <row r="8" spans="1:3" ht="13.5" thickBot="1">
      <c r="A8" s="405" t="s">
        <v>177</v>
      </c>
      <c r="B8" s="406" t="s">
        <v>272</v>
      </c>
      <c r="C8" s="407" t="s">
        <v>353</v>
      </c>
    </row>
    <row r="9" spans="1:3" ht="12.75">
      <c r="A9" s="408" t="s">
        <v>6</v>
      </c>
      <c r="B9" s="409">
        <f>'1.szmelléklet bevétel'!E15</f>
        <v>1759290</v>
      </c>
      <c r="C9" s="410">
        <f aca="true" t="shared" si="0" ref="C9:C15">B9/B$16</f>
        <v>0.15962033498232037</v>
      </c>
    </row>
    <row r="10" spans="1:3" ht="12.75">
      <c r="A10" s="411" t="s">
        <v>17</v>
      </c>
      <c r="B10" s="412">
        <f>'1.szmelléklet bevétel'!E23</f>
        <v>1322047</v>
      </c>
      <c r="C10" s="410">
        <f t="shared" si="0"/>
        <v>0.11994928920324203</v>
      </c>
    </row>
    <row r="11" spans="1:3" ht="12.75">
      <c r="A11" s="411" t="s">
        <v>354</v>
      </c>
      <c r="B11" s="412">
        <f>'1.szmelléklet bevétel'!E29</f>
        <v>604424</v>
      </c>
      <c r="C11" s="410">
        <f t="shared" si="0"/>
        <v>0.05483937346961217</v>
      </c>
    </row>
    <row r="12" spans="1:3" ht="12.75">
      <c r="A12" s="411" t="s">
        <v>27</v>
      </c>
      <c r="B12" s="412">
        <f>'1.szmelléklet bevétel'!E38</f>
        <v>5604243</v>
      </c>
      <c r="C12" s="410">
        <f t="shared" si="0"/>
        <v>0.5084728185701755</v>
      </c>
    </row>
    <row r="13" spans="1:3" ht="12.75">
      <c r="A13" s="411" t="s">
        <v>33</v>
      </c>
      <c r="B13" s="412">
        <f>'1.szmelléklet bevétel'!E39</f>
        <v>16034</v>
      </c>
      <c r="C13" s="410">
        <f t="shared" si="0"/>
        <v>0.001454764394219557</v>
      </c>
    </row>
    <row r="14" spans="1:3" ht="12.75">
      <c r="A14" s="411" t="s">
        <v>35</v>
      </c>
      <c r="B14" s="412">
        <f>'1.szmelléklet bevétel'!E43</f>
        <v>550203</v>
      </c>
      <c r="C14" s="410">
        <f t="shared" si="0"/>
        <v>0.04991990357944262</v>
      </c>
    </row>
    <row r="15" spans="1:3" ht="13.5" thickBot="1">
      <c r="A15" s="413" t="s">
        <v>38</v>
      </c>
      <c r="B15" s="414">
        <f>'1.szmelléklet bevétel'!E45</f>
        <v>1165475</v>
      </c>
      <c r="C15" s="410">
        <f t="shared" si="0"/>
        <v>0.1057435158009878</v>
      </c>
    </row>
    <row r="16" spans="1:3" ht="13.5" thickBot="1">
      <c r="A16" s="415" t="s">
        <v>93</v>
      </c>
      <c r="B16" s="416">
        <f>SUM(B9,B10,B11,B12,B13,B14,B15)</f>
        <v>11021716</v>
      </c>
      <c r="C16" s="417">
        <f>SUM(C9:C15)</f>
        <v>1</v>
      </c>
    </row>
    <row r="31" ht="13.5" thickBot="1"/>
    <row r="32" spans="1:3" ht="13.5" thickBot="1">
      <c r="A32" s="405" t="s">
        <v>355</v>
      </c>
      <c r="B32" s="406" t="s">
        <v>272</v>
      </c>
      <c r="C32" s="407" t="s">
        <v>353</v>
      </c>
    </row>
    <row r="33" spans="1:3" ht="12.75">
      <c r="A33" s="418" t="s">
        <v>112</v>
      </c>
      <c r="B33" s="409">
        <f>'1sz melléklet kiadás'!E37</f>
        <v>2299628</v>
      </c>
      <c r="C33" s="410">
        <v>0.21</v>
      </c>
    </row>
    <row r="34" spans="1:3" ht="12.75">
      <c r="A34" s="419" t="s">
        <v>192</v>
      </c>
      <c r="B34" s="412">
        <f>'1sz melléklet kiadás'!E38</f>
        <v>601733</v>
      </c>
      <c r="C34" s="410">
        <f aca="true" t="shared" si="1" ref="C34:C40">B34/B$40</f>
        <v>0.05459521911107127</v>
      </c>
    </row>
    <row r="35" spans="1:3" ht="12.75">
      <c r="A35" s="419" t="s">
        <v>115</v>
      </c>
      <c r="B35" s="412">
        <f>'1sz melléklet kiadás'!E39</f>
        <v>2098845</v>
      </c>
      <c r="C35" s="410">
        <f t="shared" si="1"/>
        <v>0.19042815111548872</v>
      </c>
    </row>
    <row r="36" spans="1:3" ht="12.75">
      <c r="A36" s="419" t="s">
        <v>356</v>
      </c>
      <c r="B36" s="412">
        <v>4674376</v>
      </c>
      <c r="C36" s="410">
        <v>0.43</v>
      </c>
    </row>
    <row r="37" spans="1:3" ht="12.75">
      <c r="A37" s="419" t="s">
        <v>188</v>
      </c>
      <c r="B37" s="412">
        <f>'1sz melléklet kiadás'!E48+'1sz melléklet kiadás'!E49</f>
        <v>371472</v>
      </c>
      <c r="C37" s="410">
        <f t="shared" si="1"/>
        <v>0.03370364469561727</v>
      </c>
    </row>
    <row r="38" spans="1:3" ht="12.75">
      <c r="A38" s="419" t="s">
        <v>357</v>
      </c>
      <c r="B38" s="412">
        <f>'1sz melléklet kiadás'!E51+'1sz melléklet kiadás'!E52</f>
        <v>432212</v>
      </c>
      <c r="C38" s="410">
        <f t="shared" si="1"/>
        <v>0.03921458328267576</v>
      </c>
    </row>
    <row r="39" spans="1:3" ht="34.5" customHeight="1" thickBot="1">
      <c r="A39" s="420" t="s">
        <v>358</v>
      </c>
      <c r="B39" s="414">
        <f>'1sz melléklet kiadás'!E53+'1sz melléklet kiadás'!E50+'1sz melléklet kiadás'!E40+'1sz melléklet kiadás'!E41+'1sz melléklet kiadás'!E42+'1sz melléklet kiadás'!E43</f>
        <v>543450</v>
      </c>
      <c r="C39" s="410">
        <f t="shared" si="1"/>
        <v>0.04930720406876751</v>
      </c>
    </row>
    <row r="40" spans="1:3" ht="13.5" thickBot="1">
      <c r="A40" s="421" t="s">
        <v>93</v>
      </c>
      <c r="B40" s="422">
        <f>SUM(B33:B39)</f>
        <v>11021716</v>
      </c>
      <c r="C40" s="410">
        <f t="shared" si="1"/>
        <v>1</v>
      </c>
    </row>
  </sheetData>
  <sheetProtection/>
  <mergeCells count="3">
    <mergeCell ref="A1:C1"/>
    <mergeCell ref="A4:C4"/>
    <mergeCell ref="A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2"/>
  <sheetViews>
    <sheetView zoomScale="120" zoomScaleNormal="120" zoomScalePageLayoutView="0" workbookViewId="0" topLeftCell="A1">
      <selection activeCell="A9" sqref="A9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3" width="12.7109375" style="0" bestFit="1" customWidth="1"/>
    <col min="4" max="4" width="12.28125" style="0" customWidth="1"/>
    <col min="5" max="5" width="12.7109375" style="0" bestFit="1" customWidth="1"/>
    <col min="6" max="6" width="11.28125" style="492" customWidth="1"/>
    <col min="7" max="7" width="18.00390625" style="35" customWidth="1"/>
  </cols>
  <sheetData>
    <row r="1" spans="1:6" ht="12.75">
      <c r="A1" s="811" t="s">
        <v>689</v>
      </c>
      <c r="B1" s="811"/>
      <c r="C1" s="811"/>
      <c r="D1" s="811"/>
      <c r="E1" s="811"/>
      <c r="F1" s="811"/>
    </row>
    <row r="2" spans="1:6" ht="12.75">
      <c r="A2" s="862" t="s">
        <v>683</v>
      </c>
      <c r="B2" s="862"/>
      <c r="C2" s="862"/>
      <c r="D2" s="862"/>
      <c r="E2" s="862"/>
      <c r="F2" s="862"/>
    </row>
    <row r="3" spans="1:6" ht="12.75">
      <c r="A3" s="862" t="s">
        <v>397</v>
      </c>
      <c r="B3" s="862"/>
      <c r="C3" s="862"/>
      <c r="D3" s="862"/>
      <c r="E3" s="862"/>
      <c r="F3" s="862"/>
    </row>
    <row r="4" spans="1:6" ht="13.5" thickBot="1">
      <c r="A4" s="863" t="s">
        <v>296</v>
      </c>
      <c r="B4" s="863"/>
      <c r="C4" s="863"/>
      <c r="D4" s="863"/>
      <c r="E4" s="863"/>
      <c r="F4" s="863"/>
    </row>
    <row r="5" spans="5:7" ht="15.75" customHeight="1" thickBot="1" thickTop="1">
      <c r="E5" s="261"/>
      <c r="F5" s="470"/>
      <c r="G5" s="785"/>
    </row>
    <row r="6" spans="1:7" ht="13.5" hidden="1" thickBot="1">
      <c r="A6" s="241"/>
      <c r="B6" s="242"/>
      <c r="C6" s="220"/>
      <c r="D6" s="243"/>
      <c r="E6" s="243"/>
      <c r="F6" s="470"/>
      <c r="G6" s="785"/>
    </row>
    <row r="7" spans="1:6" ht="39" customHeight="1" thickBot="1">
      <c r="A7" s="226" t="s">
        <v>162</v>
      </c>
      <c r="B7" s="227" t="s">
        <v>163</v>
      </c>
      <c r="C7" s="50" t="s">
        <v>398</v>
      </c>
      <c r="D7" s="50" t="s">
        <v>401</v>
      </c>
      <c r="E7" s="50" t="s">
        <v>297</v>
      </c>
      <c r="F7" s="50" t="s">
        <v>298</v>
      </c>
    </row>
    <row r="8" spans="1:6" ht="15.75" customHeight="1" thickBot="1">
      <c r="A8" s="217"/>
      <c r="B8" s="218"/>
      <c r="C8" s="218"/>
      <c r="D8" s="218"/>
      <c r="E8" s="218"/>
      <c r="F8" s="461" t="s">
        <v>399</v>
      </c>
    </row>
    <row r="9" spans="1:6" ht="15" customHeight="1" thickBot="1">
      <c r="A9" s="244"/>
      <c r="B9" s="851" t="s">
        <v>174</v>
      </c>
      <c r="C9" s="919"/>
      <c r="D9" s="919"/>
      <c r="E9" s="919"/>
      <c r="F9" s="920"/>
    </row>
    <row r="10" spans="1:7" ht="51.75" thickBot="1">
      <c r="A10" s="193" t="s">
        <v>7</v>
      </c>
      <c r="B10" s="245" t="s">
        <v>684</v>
      </c>
      <c r="C10" s="246">
        <v>1672</v>
      </c>
      <c r="D10" s="246">
        <v>1672</v>
      </c>
      <c r="E10" s="218"/>
      <c r="F10" s="461" t="s">
        <v>304</v>
      </c>
      <c r="G10" s="785"/>
    </row>
    <row r="11" spans="1:7" ht="51.75" thickBot="1">
      <c r="A11" s="193" t="s">
        <v>11</v>
      </c>
      <c r="B11" s="247" t="s">
        <v>685</v>
      </c>
      <c r="C11" s="246">
        <v>1015</v>
      </c>
      <c r="D11" s="246">
        <v>1015</v>
      </c>
      <c r="E11" s="218"/>
      <c r="F11" s="461" t="s">
        <v>304</v>
      </c>
      <c r="G11" s="785"/>
    </row>
    <row r="12" spans="1:6" ht="39" thickBot="1">
      <c r="A12" s="193" t="s">
        <v>74</v>
      </c>
      <c r="B12" s="218" t="s">
        <v>686</v>
      </c>
      <c r="C12" s="248">
        <v>366</v>
      </c>
      <c r="D12" s="246">
        <v>366</v>
      </c>
      <c r="E12" s="218"/>
      <c r="F12" s="461" t="s">
        <v>305</v>
      </c>
    </row>
    <row r="13" spans="1:6" ht="27" customHeight="1" thickBot="1">
      <c r="A13" s="193" t="s">
        <v>77</v>
      </c>
      <c r="B13" s="218" t="s">
        <v>687</v>
      </c>
      <c r="C13" s="248">
        <v>1500</v>
      </c>
      <c r="D13" s="246">
        <v>1500</v>
      </c>
      <c r="E13" s="218"/>
      <c r="F13" s="461" t="s">
        <v>304</v>
      </c>
    </row>
    <row r="14" spans="1:6" ht="28.5" customHeight="1" thickBot="1">
      <c r="A14" s="193" t="s">
        <v>78</v>
      </c>
      <c r="B14" s="218" t="s">
        <v>688</v>
      </c>
      <c r="C14" s="248">
        <v>360</v>
      </c>
      <c r="D14" s="246">
        <v>360</v>
      </c>
      <c r="E14" s="218"/>
      <c r="F14" s="461" t="s">
        <v>304</v>
      </c>
    </row>
    <row r="15" spans="1:6" ht="15" customHeight="1" thickBot="1">
      <c r="A15" s="288"/>
      <c r="B15" s="289" t="s">
        <v>93</v>
      </c>
      <c r="C15" s="249">
        <f>SUM(C10:C14)</f>
        <v>4913</v>
      </c>
      <c r="D15" s="249">
        <f>SUM(D10:D14)</f>
        <v>4913</v>
      </c>
      <c r="E15" s="289"/>
      <c r="F15" s="471"/>
    </row>
    <row r="16" ht="15" customHeight="1"/>
    <row r="17" ht="15" customHeight="1"/>
    <row r="18" ht="15" customHeight="1"/>
    <row r="19" ht="30" customHeight="1"/>
    <row r="20" ht="15" customHeight="1">
      <c r="E20" s="48"/>
    </row>
    <row r="21" ht="15" customHeight="1">
      <c r="E21" s="48"/>
    </row>
    <row r="22" ht="15" customHeight="1">
      <c r="E22" s="233"/>
    </row>
    <row r="23" ht="15" customHeight="1"/>
    <row r="24" ht="15.75" customHeight="1"/>
    <row r="25" ht="15" customHeight="1"/>
    <row r="26" ht="15" customHeight="1"/>
    <row r="27" ht="15" customHeight="1"/>
    <row r="28" ht="15" customHeight="1"/>
    <row r="29" ht="30" customHeight="1"/>
    <row r="30" ht="15" customHeight="1"/>
    <row r="31" ht="15" customHeight="1"/>
    <row r="32" ht="15" customHeight="1"/>
    <row r="33" ht="40.5" customHeight="1"/>
    <row r="34" ht="15" customHeight="1"/>
    <row r="35" ht="41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21" customHeight="1"/>
    <row r="43" ht="15" customHeight="1"/>
    <row r="44" ht="13.5" customHeight="1"/>
    <row r="45" ht="12.75" customHeight="1"/>
    <row r="46" ht="15.75" customHeight="1"/>
    <row r="47" ht="40.5" customHeight="1"/>
    <row r="48" ht="15" customHeight="1"/>
    <row r="49" ht="41.2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30" customHeight="1"/>
    <row r="66" ht="30" customHeight="1"/>
    <row r="67" ht="30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5">
    <mergeCell ref="B9:F9"/>
    <mergeCell ref="A1:F1"/>
    <mergeCell ref="A3:F3"/>
    <mergeCell ref="A4:F4"/>
    <mergeCell ref="A2:F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71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16.28125" style="41" customWidth="1"/>
    <col min="2" max="2" width="9.140625" style="36" customWidth="1"/>
    <col min="3" max="3" width="8.57421875" style="36" customWidth="1"/>
    <col min="4" max="4" width="10.28125" style="36" customWidth="1"/>
    <col min="5" max="5" width="14.7109375" style="36" customWidth="1"/>
    <col min="6" max="7" width="8.7109375" style="36" customWidth="1"/>
    <col min="8" max="8" width="10.28125" style="36" customWidth="1"/>
    <col min="9" max="9" width="24.421875" style="36" customWidth="1"/>
    <col min="10" max="12" width="11.00390625" style="36" customWidth="1"/>
    <col min="13" max="16384" width="8.00390625" style="36" customWidth="1"/>
  </cols>
  <sheetData>
    <row r="1" spans="1:10" ht="12.75">
      <c r="A1" s="811" t="s">
        <v>202</v>
      </c>
      <c r="B1" s="811"/>
      <c r="C1" s="811"/>
      <c r="D1" s="811"/>
      <c r="E1" s="811"/>
      <c r="F1" s="811"/>
      <c r="G1" s="811"/>
      <c r="H1" s="811"/>
      <c r="I1" s="34"/>
      <c r="J1" s="34"/>
    </row>
    <row r="2" spans="1:10" ht="12.75">
      <c r="A2" s="798" t="s">
        <v>631</v>
      </c>
      <c r="B2" s="809"/>
      <c r="C2" s="809"/>
      <c r="D2" s="809"/>
      <c r="E2" s="809"/>
      <c r="F2" s="508"/>
      <c r="G2" s="508"/>
      <c r="H2" s="508"/>
      <c r="I2" s="34"/>
      <c r="J2" s="34"/>
    </row>
    <row r="3" spans="1:8" ht="33.75" customHeight="1">
      <c r="A3" s="810" t="s">
        <v>384</v>
      </c>
      <c r="B3" s="810"/>
      <c r="C3" s="810"/>
      <c r="D3" s="810"/>
      <c r="E3" s="810"/>
      <c r="F3" s="810"/>
      <c r="G3" s="810"/>
      <c r="H3" s="810"/>
    </row>
    <row r="4" spans="1:12" ht="19.5" customHeight="1">
      <c r="A4" s="76"/>
      <c r="B4" s="77"/>
      <c r="C4" s="77"/>
      <c r="D4" s="77"/>
      <c r="E4" s="77"/>
      <c r="F4" s="77"/>
      <c r="G4" s="77"/>
      <c r="H4" s="77"/>
      <c r="I4" s="38"/>
      <c r="J4" s="38"/>
      <c r="K4" s="38"/>
      <c r="L4" s="38"/>
    </row>
    <row r="5" spans="1:12" ht="32.25" thickBot="1">
      <c r="A5" s="78" t="s">
        <v>4</v>
      </c>
      <c r="B5" s="79"/>
      <c r="C5" s="79"/>
      <c r="D5" s="79"/>
      <c r="E5" s="80" t="s">
        <v>40</v>
      </c>
      <c r="F5" s="80"/>
      <c r="G5" s="80"/>
      <c r="H5" s="81" t="s">
        <v>189</v>
      </c>
      <c r="I5" s="128"/>
      <c r="L5" s="39"/>
    </row>
    <row r="6" spans="1:9" ht="24" customHeight="1" thickBot="1">
      <c r="A6" s="82" t="s">
        <v>187</v>
      </c>
      <c r="B6" s="83" t="s">
        <v>348</v>
      </c>
      <c r="C6" s="315" t="s">
        <v>336</v>
      </c>
      <c r="D6" s="360" t="s">
        <v>382</v>
      </c>
      <c r="E6" s="369" t="s">
        <v>187</v>
      </c>
      <c r="F6" s="370" t="s">
        <v>348</v>
      </c>
      <c r="G6" s="370" t="s">
        <v>338</v>
      </c>
      <c r="H6" s="316" t="s">
        <v>377</v>
      </c>
      <c r="I6" s="40"/>
    </row>
    <row r="7" spans="1:9" s="40" customFormat="1" ht="24.75" customHeight="1">
      <c r="A7" s="381" t="s">
        <v>190</v>
      </c>
      <c r="B7" s="382">
        <f>'1.szmelléklet bevétel'!C9+'1.szmelléklet bevétel'!C10-'1.b.sz.mell felhalm mérleg'!B16+'1.szmelléklet bevétel'!C14</f>
        <v>597123</v>
      </c>
      <c r="C7" s="382">
        <f>'1.szmelléklet bevétel'!D9+'1.szmelléklet bevétel'!D10-'1.b.sz.mell felhalm mérleg'!C16+'1.szmelléklet bevétel'!D14</f>
        <v>679137</v>
      </c>
      <c r="D7" s="432">
        <f>'1.szmelléklet bevétel'!E9+'1.szmelléklet bevétel'!E10-'1.b.sz.mell felhalm mérleg'!D16+'1.szmelléklet bevétel'!E14</f>
        <v>647195</v>
      </c>
      <c r="E7" s="378" t="s">
        <v>112</v>
      </c>
      <c r="F7" s="85">
        <f>'1sz melléklet kiadás'!C37</f>
        <v>2485718</v>
      </c>
      <c r="G7" s="85">
        <f>'1sz melléklet kiadás'!D37</f>
        <v>2590559</v>
      </c>
      <c r="H7" s="85">
        <f>'1sz melléklet kiadás'!E37</f>
        <v>2299628</v>
      </c>
      <c r="I7" s="128"/>
    </row>
    <row r="8" spans="1:9" ht="24.75" customHeight="1">
      <c r="A8" s="84" t="s">
        <v>191</v>
      </c>
      <c r="B8" s="85">
        <f>'1.szmelléklet bevétel'!C13</f>
        <v>510875</v>
      </c>
      <c r="C8" s="85">
        <f>'1.szmelléklet bevétel'!D13</f>
        <v>514134</v>
      </c>
      <c r="D8" s="433">
        <f>'1.szmelléklet bevétel'!E13</f>
        <v>496875</v>
      </c>
      <c r="E8" s="378" t="s">
        <v>192</v>
      </c>
      <c r="F8" s="85">
        <f>'1sz melléklet kiadás'!C38</f>
        <v>774903</v>
      </c>
      <c r="G8" s="85">
        <f>'1sz melléklet kiadás'!D38</f>
        <v>804258</v>
      </c>
      <c r="H8" s="85">
        <f>'1sz melléklet kiadás'!E38</f>
        <v>601733</v>
      </c>
      <c r="I8" s="128"/>
    </row>
    <row r="9" spans="1:9" ht="24.75" customHeight="1">
      <c r="A9" s="84" t="s">
        <v>193</v>
      </c>
      <c r="B9" s="85">
        <f>'1.szmelléklet bevétel'!C32+'1.szmelléklet bevétel'!C33+'1.szmelléklet bevétel'!C34</f>
        <v>2074239</v>
      </c>
      <c r="C9" s="85">
        <f>'1.szmelléklet bevétel'!D32+'1.szmelléklet bevétel'!D33+'1.szmelléklet bevétel'!D34</f>
        <v>2083014</v>
      </c>
      <c r="D9" s="433">
        <f>'1.szmelléklet bevétel'!E32+'1.szmelléklet bevétel'!E33+'1.szmelléklet bevétel'!E34</f>
        <v>1764224</v>
      </c>
      <c r="E9" s="378" t="s">
        <v>115</v>
      </c>
      <c r="F9" s="85">
        <f>'1sz melléklet kiadás'!C39-'1.a.sz.mell működés mérleg'!F14-'1.b.sz.mell felhalm mérleg'!F14</f>
        <v>1921351</v>
      </c>
      <c r="G9" s="85">
        <f>'1sz melléklet kiadás'!D39-'1.a.sz.mell működés mérleg'!G14-'1.b.sz.mell felhalm mérleg'!G14</f>
        <v>2172884</v>
      </c>
      <c r="H9" s="85">
        <f>'1sz melléklet kiadás'!E39-H14-'1.b.sz.mell felhalm mérleg'!H14</f>
        <v>1986670</v>
      </c>
      <c r="I9" s="128"/>
    </row>
    <row r="10" spans="1:9" ht="24.75" customHeight="1">
      <c r="A10" s="84" t="s">
        <v>194</v>
      </c>
      <c r="B10" s="85">
        <f>'1.szmelléklet bevétel'!C23-'1.b.sz.mell felhalm mérleg'!B8</f>
        <v>1432576</v>
      </c>
      <c r="C10" s="85">
        <f>'1.szmelléklet bevétel'!D23-'1.b.sz.mell felhalm mérleg'!C8</f>
        <v>1733080</v>
      </c>
      <c r="D10" s="433">
        <f>'1.szmelléklet bevétel'!E23-'1.b.sz.mell felhalm mérleg'!D8</f>
        <v>1322047</v>
      </c>
      <c r="E10" s="378" t="s">
        <v>195</v>
      </c>
      <c r="F10" s="85">
        <f>'1sz melléklet kiadás'!C42</f>
        <v>15266</v>
      </c>
      <c r="G10" s="85">
        <v>17538</v>
      </c>
      <c r="H10" s="85">
        <f>'1sz melléklet kiadás'!E42</f>
        <v>13295</v>
      </c>
      <c r="I10" s="128"/>
    </row>
    <row r="11" spans="1:9" ht="24.75" customHeight="1">
      <c r="A11" s="84" t="s">
        <v>196</v>
      </c>
      <c r="B11" s="85">
        <f>'1.szmelléklet bevétel'!C45-'1.b.sz.mell felhalm mérleg'!B11</f>
        <v>103400</v>
      </c>
      <c r="C11" s="85">
        <v>88740</v>
      </c>
      <c r="D11" s="433">
        <f>'1.szmelléklet bevétel'!E45-'1.b.sz.mell felhalm mérleg'!D11</f>
        <v>161013</v>
      </c>
      <c r="E11" s="378" t="s">
        <v>682</v>
      </c>
      <c r="F11" s="85">
        <f>'1sz melléklet kiadás'!C41</f>
        <v>131850</v>
      </c>
      <c r="G11" s="85">
        <f>'1sz melléklet kiadás'!D41</f>
        <v>149522</v>
      </c>
      <c r="H11" s="85">
        <f>'1sz melléklet kiadás'!E41</f>
        <v>132103</v>
      </c>
      <c r="I11" s="37"/>
    </row>
    <row r="12" spans="1:9" ht="21" customHeight="1">
      <c r="A12" s="86" t="s">
        <v>197</v>
      </c>
      <c r="B12" s="85">
        <f>'1.szmelléklet bevétel'!C12-'1.b.sz.mell felhalm mérleg'!B14</f>
        <v>377300</v>
      </c>
      <c r="C12" s="85">
        <f>'1.szmelléklet bevétel'!D12-'1.b.sz.mell felhalm mérleg'!C14</f>
        <v>410143</v>
      </c>
      <c r="D12" s="433">
        <f>'1.szmelléklet bevétel'!E12-'1.b.sz.mell felhalm mérleg'!D14</f>
        <v>410300</v>
      </c>
      <c r="E12" s="378" t="s">
        <v>135</v>
      </c>
      <c r="F12" s="85">
        <f>'1sz melléklet kiadás'!C40</f>
        <v>187600</v>
      </c>
      <c r="G12" s="85">
        <v>149374</v>
      </c>
      <c r="H12" s="85">
        <f>'1sz melléklet kiadás'!E40</f>
        <v>237616</v>
      </c>
      <c r="I12" s="128"/>
    </row>
    <row r="13" spans="1:9" ht="32.25" customHeight="1">
      <c r="A13" s="86" t="s">
        <v>36</v>
      </c>
      <c r="B13" s="85">
        <f>'1.szmelléklet bevétel'!C41</f>
        <v>251000</v>
      </c>
      <c r="C13" s="85">
        <f>'1.szmelléklet bevétel'!D41</f>
        <v>251000</v>
      </c>
      <c r="D13" s="433">
        <f>'1.szmelléklet bevétel'!E41</f>
        <v>550203</v>
      </c>
      <c r="E13" s="378" t="s">
        <v>359</v>
      </c>
      <c r="F13" s="85"/>
      <c r="G13" s="85"/>
      <c r="H13" s="85">
        <f>'1sz melléklet kiadás'!E32</f>
        <v>298214</v>
      </c>
      <c r="I13" s="128"/>
    </row>
    <row r="14" spans="1:9" ht="35.25" customHeight="1">
      <c r="A14" s="429"/>
      <c r="B14" s="361"/>
      <c r="C14" s="361"/>
      <c r="D14" s="430"/>
      <c r="E14" s="378" t="s">
        <v>284</v>
      </c>
      <c r="F14" s="85">
        <v>33000</v>
      </c>
      <c r="G14" s="85">
        <v>33000</v>
      </c>
      <c r="H14" s="85">
        <v>18281</v>
      </c>
      <c r="I14" s="128"/>
    </row>
    <row r="15" spans="1:9" ht="24.75" customHeight="1">
      <c r="A15" s="431"/>
      <c r="B15" s="87"/>
      <c r="C15" s="87"/>
      <c r="D15" s="88"/>
      <c r="E15" s="378" t="s">
        <v>188</v>
      </c>
      <c r="F15" s="85">
        <v>500</v>
      </c>
      <c r="G15" s="85">
        <v>500</v>
      </c>
      <c r="H15" s="85">
        <v>500</v>
      </c>
      <c r="I15" s="128"/>
    </row>
    <row r="16" spans="1:9" ht="24.75" customHeight="1">
      <c r="A16" s="86"/>
      <c r="B16" s="87"/>
      <c r="C16" s="87"/>
      <c r="D16" s="88"/>
      <c r="E16" s="378" t="s">
        <v>198</v>
      </c>
      <c r="F16" s="85">
        <f>'1sz melléklet kiadás'!C49-'1.b.sz.mell felhalm mérleg'!F11</f>
        <v>276376</v>
      </c>
      <c r="G16" s="85">
        <v>120324</v>
      </c>
      <c r="H16" s="85">
        <f>'1sz melléklet kiadás'!E49-'1.b.sz.mell felhalm mérleg'!H11</f>
        <v>300967</v>
      </c>
      <c r="I16" s="128"/>
    </row>
    <row r="17" spans="1:9" ht="24.75" customHeight="1">
      <c r="A17" s="86"/>
      <c r="B17" s="87"/>
      <c r="C17" s="87"/>
      <c r="D17" s="88"/>
      <c r="E17" s="379"/>
      <c r="F17" s="87"/>
      <c r="G17" s="87"/>
      <c r="H17" s="361"/>
      <c r="I17" s="128"/>
    </row>
    <row r="18" spans="1:9" ht="24.75" customHeight="1">
      <c r="A18" s="86"/>
      <c r="B18" s="87"/>
      <c r="C18" s="87"/>
      <c r="D18" s="88"/>
      <c r="E18" s="379"/>
      <c r="F18" s="87"/>
      <c r="G18" s="87"/>
      <c r="H18" s="361"/>
      <c r="I18" s="128"/>
    </row>
    <row r="19" spans="1:9" ht="18" customHeight="1">
      <c r="A19" s="86"/>
      <c r="B19" s="87"/>
      <c r="C19" s="87"/>
      <c r="D19" s="88"/>
      <c r="E19" s="379"/>
      <c r="F19" s="87"/>
      <c r="G19" s="87"/>
      <c r="H19" s="361"/>
      <c r="I19" s="128"/>
    </row>
    <row r="20" spans="1:9" ht="18" customHeight="1" thickBot="1">
      <c r="A20" s="383"/>
      <c r="B20" s="384"/>
      <c r="C20" s="384"/>
      <c r="D20" s="385"/>
      <c r="E20" s="380"/>
      <c r="F20" s="89"/>
      <c r="G20" s="89"/>
      <c r="H20" s="374"/>
      <c r="I20" s="128"/>
    </row>
    <row r="21" spans="1:9" ht="18" customHeight="1">
      <c r="A21" s="375" t="s">
        <v>199</v>
      </c>
      <c r="B21" s="376">
        <f>SUM(B7:B20)</f>
        <v>5346513</v>
      </c>
      <c r="C21" s="376">
        <f>SUM(C7:C20)</f>
        <v>5759248</v>
      </c>
      <c r="D21" s="376">
        <f>SUM(D7:D20)</f>
        <v>5351857</v>
      </c>
      <c r="E21" s="377" t="s">
        <v>199</v>
      </c>
      <c r="F21" s="377">
        <f>SUM(F7:F20)</f>
        <v>5826564</v>
      </c>
      <c r="G21" s="377">
        <f>SUM(G7:G20)</f>
        <v>6037959</v>
      </c>
      <c r="H21" s="377">
        <f>SUM(H7:H20)</f>
        <v>5889007</v>
      </c>
      <c r="I21" s="128"/>
    </row>
    <row r="22" spans="1:9" ht="18" customHeight="1" thickBot="1">
      <c r="A22" s="372" t="s">
        <v>200</v>
      </c>
      <c r="B22" s="371">
        <f>IF(((F21-B21)&gt;0),F21-B21,"----")</f>
        <v>480051</v>
      </c>
      <c r="C22" s="371">
        <f>IF(((G21-C21)&gt;0),G21-C21,"----")</f>
        <v>278711</v>
      </c>
      <c r="D22" s="371">
        <f>IF(((H21-D21)&gt;0),H21-D21,"----")</f>
        <v>537150</v>
      </c>
      <c r="E22" s="373" t="s">
        <v>201</v>
      </c>
      <c r="F22" s="371" t="str">
        <f>IF(((B21-F21)&gt;0),B21-F21,"----")</f>
        <v>----</v>
      </c>
      <c r="G22" s="371" t="str">
        <f>IF(((C21-G21)&gt;0),C21-G21,"----")</f>
        <v>----</v>
      </c>
      <c r="H22" s="371" t="str">
        <f>IF(((D21-H21)&gt;0),D21-H21,"----")</f>
        <v>----</v>
      </c>
      <c r="I22" s="128"/>
    </row>
    <row r="23" spans="1:9" ht="18" customHeight="1">
      <c r="A23" s="129"/>
      <c r="B23" s="128"/>
      <c r="C23" s="128"/>
      <c r="D23" s="128"/>
      <c r="E23" s="128"/>
      <c r="F23" s="128"/>
      <c r="G23" s="128"/>
      <c r="H23" s="128"/>
      <c r="I23" s="128"/>
    </row>
    <row r="24" spans="1:9" ht="12.75">
      <c r="A24" s="129"/>
      <c r="B24" s="128"/>
      <c r="C24" s="128"/>
      <c r="D24" s="128"/>
      <c r="E24" s="128"/>
      <c r="F24" s="128"/>
      <c r="G24" s="128"/>
      <c r="H24" s="128"/>
      <c r="I24" s="128"/>
    </row>
    <row r="25" spans="1:9" ht="12.75">
      <c r="A25" s="129"/>
      <c r="B25" s="128"/>
      <c r="C25" s="128"/>
      <c r="D25" s="128"/>
      <c r="E25" s="128"/>
      <c r="F25" s="128"/>
      <c r="G25" s="128"/>
      <c r="H25" s="128"/>
      <c r="I25" s="128"/>
    </row>
    <row r="26" spans="1:9" ht="12.75">
      <c r="A26" s="129"/>
      <c r="B26" s="128"/>
      <c r="C26" s="128"/>
      <c r="D26" s="128"/>
      <c r="E26" s="128"/>
      <c r="F26" s="128"/>
      <c r="G26" s="128"/>
      <c r="H26" s="128"/>
      <c r="I26" s="128"/>
    </row>
    <row r="27" spans="1:9" ht="12.75">
      <c r="A27" s="129"/>
      <c r="B27" s="128"/>
      <c r="C27" s="128"/>
      <c r="D27" s="128"/>
      <c r="E27" s="128"/>
      <c r="F27" s="128"/>
      <c r="G27" s="128"/>
      <c r="H27" s="128"/>
      <c r="I27" s="128"/>
    </row>
    <row r="28" spans="1:9" ht="12.75">
      <c r="A28" s="129"/>
      <c r="B28" s="128"/>
      <c r="C28" s="128"/>
      <c r="D28" s="128"/>
      <c r="E28" s="128"/>
      <c r="F28" s="128"/>
      <c r="G28" s="128"/>
      <c r="H28" s="128"/>
      <c r="I28" s="128"/>
    </row>
    <row r="29" spans="1:9" ht="12.75">
      <c r="A29" s="129"/>
      <c r="B29" s="128"/>
      <c r="C29" s="128"/>
      <c r="D29" s="128"/>
      <c r="E29" s="128"/>
      <c r="F29" s="128"/>
      <c r="G29" s="128"/>
      <c r="H29" s="128"/>
      <c r="I29" s="128"/>
    </row>
    <row r="30" spans="1:9" ht="12.75">
      <c r="A30" s="129"/>
      <c r="B30" s="128"/>
      <c r="C30" s="128"/>
      <c r="D30" s="128"/>
      <c r="E30" s="128"/>
      <c r="F30" s="128"/>
      <c r="G30" s="128"/>
      <c r="H30" s="128"/>
      <c r="I30" s="128"/>
    </row>
    <row r="31" spans="1:9" ht="12.75">
      <c r="A31" s="129"/>
      <c r="B31" s="128"/>
      <c r="C31" s="128"/>
      <c r="D31" s="128"/>
      <c r="E31" s="128"/>
      <c r="F31" s="128"/>
      <c r="G31" s="128"/>
      <c r="H31" s="128"/>
      <c r="I31" s="128"/>
    </row>
    <row r="32" spans="1:9" ht="12.75">
      <c r="A32" s="129"/>
      <c r="B32" s="128"/>
      <c r="C32" s="128"/>
      <c r="D32" s="128"/>
      <c r="E32" s="128"/>
      <c r="F32" s="128"/>
      <c r="G32" s="128"/>
      <c r="H32" s="128"/>
      <c r="I32" s="128"/>
    </row>
    <row r="33" spans="1:9" ht="12.75">
      <c r="A33" s="129"/>
      <c r="B33" s="128"/>
      <c r="C33" s="128"/>
      <c r="D33" s="128"/>
      <c r="E33" s="128"/>
      <c r="F33" s="128"/>
      <c r="G33" s="128"/>
      <c r="H33" s="128"/>
      <c r="I33" s="128"/>
    </row>
    <row r="34" spans="1:9" ht="12.75">
      <c r="A34" s="129"/>
      <c r="B34" s="128"/>
      <c r="C34" s="128"/>
      <c r="D34" s="128"/>
      <c r="E34" s="128"/>
      <c r="F34" s="128"/>
      <c r="G34" s="128"/>
      <c r="H34" s="128"/>
      <c r="I34" s="128"/>
    </row>
    <row r="35" spans="1:9" ht="12.75">
      <c r="A35" s="129"/>
      <c r="B35" s="128"/>
      <c r="C35" s="128"/>
      <c r="D35" s="128"/>
      <c r="E35" s="128"/>
      <c r="F35" s="128"/>
      <c r="G35" s="128"/>
      <c r="H35" s="128"/>
      <c r="I35" s="128"/>
    </row>
    <row r="36" spans="1:9" ht="12.75">
      <c r="A36" s="129"/>
      <c r="B36" s="128"/>
      <c r="C36" s="128"/>
      <c r="D36" s="128"/>
      <c r="E36" s="128"/>
      <c r="F36" s="128"/>
      <c r="G36" s="128"/>
      <c r="H36" s="128"/>
      <c r="I36" s="128"/>
    </row>
    <row r="37" spans="1:9" ht="12.75">
      <c r="A37" s="129"/>
      <c r="B37" s="128"/>
      <c r="C37" s="128"/>
      <c r="D37" s="128"/>
      <c r="E37" s="128"/>
      <c r="F37" s="128"/>
      <c r="G37" s="128"/>
      <c r="H37" s="128"/>
      <c r="I37" s="128"/>
    </row>
    <row r="38" spans="1:9" ht="12.75">
      <c r="A38" s="129"/>
      <c r="B38" s="128"/>
      <c r="C38" s="128"/>
      <c r="D38" s="128"/>
      <c r="E38" s="128"/>
      <c r="F38" s="128"/>
      <c r="G38" s="128"/>
      <c r="H38" s="128"/>
      <c r="I38" s="128"/>
    </row>
    <row r="39" spans="1:9" ht="12.75">
      <c r="A39" s="129"/>
      <c r="B39" s="128"/>
      <c r="C39" s="128"/>
      <c r="D39" s="128"/>
      <c r="E39" s="128"/>
      <c r="F39" s="128"/>
      <c r="G39" s="128"/>
      <c r="H39" s="128"/>
      <c r="I39" s="128"/>
    </row>
    <row r="40" spans="1:9" ht="12.75">
      <c r="A40" s="129"/>
      <c r="B40" s="128"/>
      <c r="C40" s="128"/>
      <c r="D40" s="128"/>
      <c r="E40" s="128"/>
      <c r="F40" s="128"/>
      <c r="G40" s="128"/>
      <c r="H40" s="128"/>
      <c r="I40" s="128"/>
    </row>
    <row r="41" spans="1:9" ht="12.75">
      <c r="A41" s="129"/>
      <c r="B41" s="128"/>
      <c r="C41" s="128"/>
      <c r="D41" s="128"/>
      <c r="E41" s="128"/>
      <c r="F41" s="128"/>
      <c r="G41" s="128"/>
      <c r="H41" s="128"/>
      <c r="I41" s="128"/>
    </row>
    <row r="42" spans="1:9" ht="12.75">
      <c r="A42" s="129"/>
      <c r="B42" s="128"/>
      <c r="C42" s="128"/>
      <c r="D42" s="128"/>
      <c r="E42" s="128"/>
      <c r="F42" s="128"/>
      <c r="G42" s="128"/>
      <c r="H42" s="128"/>
      <c r="I42" s="128"/>
    </row>
    <row r="43" spans="1:9" ht="12.75">
      <c r="A43" s="129"/>
      <c r="B43" s="128"/>
      <c r="C43" s="128"/>
      <c r="D43" s="128"/>
      <c r="E43" s="128"/>
      <c r="F43" s="128"/>
      <c r="G43" s="128"/>
      <c r="H43" s="128"/>
      <c r="I43" s="128"/>
    </row>
    <row r="44" spans="1:9" ht="12.75">
      <c r="A44" s="129"/>
      <c r="B44" s="128"/>
      <c r="C44" s="128"/>
      <c r="D44" s="128"/>
      <c r="E44" s="128"/>
      <c r="F44" s="128"/>
      <c r="G44" s="128"/>
      <c r="H44" s="128"/>
      <c r="I44" s="128"/>
    </row>
    <row r="45" spans="1:9" ht="12.75">
      <c r="A45" s="129"/>
      <c r="B45" s="128"/>
      <c r="C45" s="128"/>
      <c r="D45" s="128"/>
      <c r="E45" s="128"/>
      <c r="F45" s="128"/>
      <c r="G45" s="128"/>
      <c r="H45" s="128"/>
      <c r="I45" s="128"/>
    </row>
    <row r="46" spans="1:9" ht="12.75">
      <c r="A46" s="129"/>
      <c r="B46" s="128"/>
      <c r="C46" s="128"/>
      <c r="D46" s="128"/>
      <c r="E46" s="128"/>
      <c r="F46" s="128"/>
      <c r="G46" s="128"/>
      <c r="H46" s="128"/>
      <c r="I46" s="128"/>
    </row>
    <row r="47" spans="1:9" ht="12.75">
      <c r="A47" s="129"/>
      <c r="B47" s="128"/>
      <c r="C47" s="128"/>
      <c r="D47" s="128"/>
      <c r="E47" s="128"/>
      <c r="F47" s="128"/>
      <c r="G47" s="128"/>
      <c r="H47" s="128"/>
      <c r="I47" s="128"/>
    </row>
    <row r="48" spans="1:9" ht="12.75">
      <c r="A48" s="129"/>
      <c r="B48" s="128"/>
      <c r="C48" s="128"/>
      <c r="D48" s="128"/>
      <c r="E48" s="128"/>
      <c r="F48" s="128"/>
      <c r="G48" s="128"/>
      <c r="H48" s="128"/>
      <c r="I48" s="128"/>
    </row>
    <row r="49" spans="1:9" ht="12.75">
      <c r="A49" s="129"/>
      <c r="B49" s="128"/>
      <c r="C49" s="128"/>
      <c r="D49" s="128"/>
      <c r="E49" s="128"/>
      <c r="F49" s="128"/>
      <c r="G49" s="128"/>
      <c r="H49" s="128"/>
      <c r="I49" s="128"/>
    </row>
    <row r="50" spans="1:9" ht="12.75">
      <c r="A50" s="129"/>
      <c r="B50" s="128"/>
      <c r="C50" s="128"/>
      <c r="D50" s="128"/>
      <c r="E50" s="128"/>
      <c r="F50" s="128"/>
      <c r="G50" s="128"/>
      <c r="H50" s="128"/>
      <c r="I50" s="128"/>
    </row>
    <row r="51" spans="1:9" ht="12.75">
      <c r="A51" s="129"/>
      <c r="B51" s="128"/>
      <c r="C51" s="128"/>
      <c r="D51" s="128"/>
      <c r="E51" s="128"/>
      <c r="F51" s="128"/>
      <c r="G51" s="128"/>
      <c r="H51" s="128"/>
      <c r="I51" s="128"/>
    </row>
    <row r="52" spans="1:9" ht="12.75">
      <c r="A52" s="129"/>
      <c r="B52" s="128"/>
      <c r="C52" s="128"/>
      <c r="D52" s="128"/>
      <c r="E52" s="128"/>
      <c r="F52" s="128"/>
      <c r="G52" s="128"/>
      <c r="H52" s="128"/>
      <c r="I52" s="128"/>
    </row>
    <row r="53" spans="1:9" ht="12.75">
      <c r="A53" s="129"/>
      <c r="B53" s="128"/>
      <c r="C53" s="128"/>
      <c r="D53" s="128"/>
      <c r="E53" s="128"/>
      <c r="F53" s="128"/>
      <c r="G53" s="128"/>
      <c r="H53" s="128"/>
      <c r="I53" s="128"/>
    </row>
    <row r="54" spans="1:9" ht="12.75">
      <c r="A54" s="129"/>
      <c r="B54" s="128"/>
      <c r="C54" s="128"/>
      <c r="D54" s="128"/>
      <c r="E54" s="128"/>
      <c r="F54" s="128"/>
      <c r="G54" s="128"/>
      <c r="H54" s="128"/>
      <c r="I54" s="128"/>
    </row>
    <row r="55" spans="1:9" ht="12.75">
      <c r="A55" s="129"/>
      <c r="B55" s="128"/>
      <c r="C55" s="128"/>
      <c r="D55" s="128"/>
      <c r="E55" s="128"/>
      <c r="F55" s="128"/>
      <c r="G55" s="128"/>
      <c r="H55" s="128"/>
      <c r="I55" s="128"/>
    </row>
    <row r="56" spans="1:9" ht="12.75">
      <c r="A56" s="129"/>
      <c r="B56" s="128"/>
      <c r="C56" s="128"/>
      <c r="D56" s="128"/>
      <c r="E56" s="128"/>
      <c r="F56" s="128"/>
      <c r="G56" s="128"/>
      <c r="H56" s="128"/>
      <c r="I56" s="128"/>
    </row>
    <row r="57" spans="1:9" ht="12.75">
      <c r="A57" s="129"/>
      <c r="B57" s="128"/>
      <c r="C57" s="128"/>
      <c r="D57" s="128"/>
      <c r="E57" s="128"/>
      <c r="F57" s="128"/>
      <c r="G57" s="128"/>
      <c r="H57" s="128"/>
      <c r="I57" s="128"/>
    </row>
    <row r="58" spans="1:9" ht="12.75">
      <c r="A58" s="129"/>
      <c r="B58" s="128"/>
      <c r="C58" s="128"/>
      <c r="D58" s="128"/>
      <c r="E58" s="128"/>
      <c r="F58" s="128"/>
      <c r="G58" s="128"/>
      <c r="H58" s="128"/>
      <c r="I58" s="128"/>
    </row>
    <row r="59" spans="1:9" ht="12.75">
      <c r="A59" s="129"/>
      <c r="B59" s="128"/>
      <c r="C59" s="128"/>
      <c r="D59" s="128"/>
      <c r="E59" s="128"/>
      <c r="F59" s="128"/>
      <c r="G59" s="128"/>
      <c r="H59" s="128"/>
      <c r="I59" s="128"/>
    </row>
    <row r="60" spans="1:9" ht="12.75">
      <c r="A60" s="129"/>
      <c r="B60" s="128"/>
      <c r="C60" s="128"/>
      <c r="D60" s="128"/>
      <c r="E60" s="128"/>
      <c r="F60" s="128"/>
      <c r="G60" s="128"/>
      <c r="H60" s="128"/>
      <c r="I60" s="128"/>
    </row>
    <row r="61" spans="1:9" ht="12.75">
      <c r="A61" s="129"/>
      <c r="B61" s="128"/>
      <c r="C61" s="128"/>
      <c r="D61" s="128"/>
      <c r="E61" s="128"/>
      <c r="F61" s="128"/>
      <c r="G61" s="128"/>
      <c r="H61" s="128"/>
      <c r="I61" s="128"/>
    </row>
    <row r="62" spans="1:9" ht="12.75">
      <c r="A62" s="129"/>
      <c r="B62" s="128"/>
      <c r="C62" s="128"/>
      <c r="D62" s="128"/>
      <c r="E62" s="128"/>
      <c r="F62" s="128"/>
      <c r="G62" s="128"/>
      <c r="H62" s="128"/>
      <c r="I62" s="128"/>
    </row>
    <row r="63" spans="1:9" ht="12.75">
      <c r="A63" s="129"/>
      <c r="B63" s="128"/>
      <c r="C63" s="128"/>
      <c r="D63" s="128"/>
      <c r="E63" s="128"/>
      <c r="F63" s="128"/>
      <c r="G63" s="128"/>
      <c r="H63" s="128"/>
      <c r="I63" s="128"/>
    </row>
    <row r="64" spans="1:9" ht="12.75">
      <c r="A64" s="129"/>
      <c r="B64" s="128"/>
      <c r="C64" s="128"/>
      <c r="D64" s="128"/>
      <c r="E64" s="128"/>
      <c r="F64" s="128"/>
      <c r="G64" s="128"/>
      <c r="H64" s="128"/>
      <c r="I64" s="128"/>
    </row>
    <row r="65" spans="1:9" ht="12.75">
      <c r="A65" s="129"/>
      <c r="B65" s="128"/>
      <c r="C65" s="128"/>
      <c r="D65" s="128"/>
      <c r="E65" s="128"/>
      <c r="F65" s="128"/>
      <c r="G65" s="128"/>
      <c r="H65" s="128"/>
      <c r="I65" s="128"/>
    </row>
    <row r="66" spans="1:9" ht="12.75">
      <c r="A66" s="129"/>
      <c r="B66" s="128"/>
      <c r="C66" s="128"/>
      <c r="D66" s="128"/>
      <c r="E66" s="128"/>
      <c r="F66" s="128"/>
      <c r="G66" s="128"/>
      <c r="H66" s="128"/>
      <c r="I66" s="128"/>
    </row>
    <row r="67" spans="1:9" ht="12.75">
      <c r="A67" s="129"/>
      <c r="B67" s="128"/>
      <c r="C67" s="128"/>
      <c r="D67" s="128"/>
      <c r="E67" s="128"/>
      <c r="F67" s="128"/>
      <c r="G67" s="128"/>
      <c r="H67" s="128"/>
      <c r="I67" s="128"/>
    </row>
    <row r="68" spans="1:9" ht="12.75">
      <c r="A68" s="129"/>
      <c r="B68" s="128"/>
      <c r="C68" s="128"/>
      <c r="D68" s="128"/>
      <c r="E68" s="128"/>
      <c r="F68" s="128"/>
      <c r="G68" s="128"/>
      <c r="H68" s="128"/>
      <c r="I68" s="128"/>
    </row>
    <row r="69" spans="1:9" ht="12.75">
      <c r="A69" s="129"/>
      <c r="B69" s="128"/>
      <c r="C69" s="128"/>
      <c r="D69" s="128"/>
      <c r="E69" s="128"/>
      <c r="F69" s="128"/>
      <c r="G69" s="128"/>
      <c r="H69" s="128"/>
      <c r="I69" s="128"/>
    </row>
    <row r="70" spans="1:9" ht="12.75">
      <c r="A70" s="129"/>
      <c r="B70" s="128"/>
      <c r="C70" s="128"/>
      <c r="D70" s="128"/>
      <c r="E70" s="128"/>
      <c r="F70" s="128"/>
      <c r="G70" s="128"/>
      <c r="H70" s="128"/>
      <c r="I70" s="128"/>
    </row>
    <row r="71" spans="1:9" ht="12.75">
      <c r="A71" s="129"/>
      <c r="B71" s="128"/>
      <c r="C71" s="128"/>
      <c r="D71" s="128"/>
      <c r="E71" s="128"/>
      <c r="F71" s="128"/>
      <c r="G71" s="128"/>
      <c r="H71" s="128"/>
      <c r="I71" s="128"/>
    </row>
  </sheetData>
  <sheetProtection/>
  <mergeCells count="3">
    <mergeCell ref="A3:H3"/>
    <mergeCell ref="A1:H1"/>
    <mergeCell ref="A2:E2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9"/>
  <sheetViews>
    <sheetView zoomScalePageLayoutView="0" workbookViewId="0" topLeftCell="A10">
      <selection activeCell="E16" sqref="E16"/>
    </sheetView>
  </sheetViews>
  <sheetFormatPr defaultColWidth="8.00390625" defaultRowHeight="12.75"/>
  <cols>
    <col min="1" max="1" width="22.421875" style="47" customWidth="1"/>
    <col min="2" max="2" width="10.7109375" style="47" customWidth="1"/>
    <col min="3" max="3" width="8.57421875" style="42" customWidth="1"/>
    <col min="4" max="4" width="10.421875" style="42" customWidth="1"/>
    <col min="5" max="5" width="28.28125" style="42" customWidth="1"/>
    <col min="6" max="7" width="10.57421875" style="42" customWidth="1"/>
    <col min="8" max="8" width="11.00390625" style="42" customWidth="1"/>
    <col min="9" max="9" width="24.421875" style="42" customWidth="1"/>
    <col min="10" max="12" width="11.00390625" style="42" customWidth="1"/>
    <col min="13" max="16384" width="8.00390625" style="42" customWidth="1"/>
  </cols>
  <sheetData>
    <row r="1" spans="1:8" ht="12.75">
      <c r="A1" s="811" t="s">
        <v>217</v>
      </c>
      <c r="B1" s="811"/>
      <c r="C1" s="811"/>
      <c r="D1" s="811"/>
      <c r="E1" s="811"/>
      <c r="F1" s="811"/>
      <c r="G1" s="811"/>
      <c r="H1" s="811"/>
    </row>
    <row r="2" spans="1:8" ht="12.75">
      <c r="A2" s="508"/>
      <c r="B2" s="799" t="s">
        <v>630</v>
      </c>
      <c r="C2" s="813"/>
      <c r="D2" s="813"/>
      <c r="E2" s="813"/>
      <c r="F2" s="813"/>
      <c r="G2" s="508"/>
      <c r="H2" s="508"/>
    </row>
    <row r="3" spans="1:8" ht="33.75" customHeight="1">
      <c r="A3" s="812" t="s">
        <v>383</v>
      </c>
      <c r="B3" s="812"/>
      <c r="C3" s="812"/>
      <c r="D3" s="812"/>
      <c r="E3" s="812"/>
      <c r="F3" s="812"/>
      <c r="G3" s="812"/>
      <c r="H3" s="812"/>
    </row>
    <row r="4" spans="1:12" ht="19.5" customHeight="1">
      <c r="A4" s="90"/>
      <c r="B4" s="90"/>
      <c r="C4" s="91"/>
      <c r="D4" s="91"/>
      <c r="E4" s="91"/>
      <c r="F4" s="91"/>
      <c r="G4" s="91"/>
      <c r="H4" s="91"/>
      <c r="I4" s="44"/>
      <c r="J4" s="44"/>
      <c r="K4" s="44"/>
      <c r="L4" s="44"/>
    </row>
    <row r="5" spans="1:12" ht="32.25" thickBot="1">
      <c r="A5" s="92" t="s">
        <v>4</v>
      </c>
      <c r="B5" s="92"/>
      <c r="C5" s="93"/>
      <c r="D5" s="93"/>
      <c r="E5" s="94" t="s">
        <v>40</v>
      </c>
      <c r="F5" s="94"/>
      <c r="G5" s="94"/>
      <c r="H5" s="95" t="s">
        <v>189</v>
      </c>
      <c r="L5" s="45"/>
    </row>
    <row r="6" spans="1:9" ht="24" customHeight="1" thickBot="1">
      <c r="A6" s="96" t="s">
        <v>187</v>
      </c>
      <c r="B6" s="97" t="s">
        <v>349</v>
      </c>
      <c r="C6" s="97" t="s">
        <v>338</v>
      </c>
      <c r="D6" s="360" t="s">
        <v>382</v>
      </c>
      <c r="E6" s="362" t="s">
        <v>187</v>
      </c>
      <c r="F6" s="363" t="s">
        <v>348</v>
      </c>
      <c r="G6" s="363" t="s">
        <v>339</v>
      </c>
      <c r="H6" s="360" t="s">
        <v>382</v>
      </c>
      <c r="I6" s="46"/>
    </row>
    <row r="7" spans="1:9" s="46" customFormat="1" ht="24.75" customHeight="1">
      <c r="A7" s="98" t="s">
        <v>203</v>
      </c>
      <c r="B7" s="386">
        <f>'[1]1.szmelléklet bevétel'!C28</f>
        <v>612402</v>
      </c>
      <c r="C7" s="386">
        <f>'1.szmelléklet bevétel'!D29</f>
        <v>425737</v>
      </c>
      <c r="D7" s="386">
        <f>'1.szmelléklet bevétel'!E29</f>
        <v>604424</v>
      </c>
      <c r="E7" s="101" t="s">
        <v>204</v>
      </c>
      <c r="F7" s="100">
        <v>3506149</v>
      </c>
      <c r="G7" s="100">
        <v>971273</v>
      </c>
      <c r="H7" s="100">
        <f>'1sz melléklet kiadás'!E46</f>
        <v>4546726</v>
      </c>
      <c r="I7" s="42"/>
    </row>
    <row r="8" spans="1:8" ht="24.75" customHeight="1">
      <c r="A8" s="99" t="s">
        <v>205</v>
      </c>
      <c r="B8" s="100"/>
      <c r="C8" s="364"/>
      <c r="D8" s="318">
        <f>'1.szmelléklet bevétel'!E21</f>
        <v>0</v>
      </c>
      <c r="E8" s="101" t="s">
        <v>206</v>
      </c>
      <c r="F8" s="100">
        <v>101000</v>
      </c>
      <c r="G8" s="100">
        <v>122026</v>
      </c>
      <c r="H8" s="100">
        <f>'1sz melléklet kiadás'!E22</f>
        <v>142436</v>
      </c>
    </row>
    <row r="9" spans="1:8" ht="24.75" customHeight="1">
      <c r="A9" s="99" t="s">
        <v>207</v>
      </c>
      <c r="B9" s="100">
        <v>0</v>
      </c>
      <c r="C9" s="364"/>
      <c r="D9" s="318"/>
      <c r="E9" s="101" t="s">
        <v>208</v>
      </c>
      <c r="F9" s="100">
        <v>229085</v>
      </c>
      <c r="G9" s="100">
        <v>37118</v>
      </c>
      <c r="H9" s="100">
        <f>'1sz melléklet kiadás'!E47</f>
        <v>127650</v>
      </c>
    </row>
    <row r="10" spans="1:8" ht="24.75" customHeight="1">
      <c r="A10" s="99" t="s">
        <v>209</v>
      </c>
      <c r="B10" s="100">
        <v>3019522</v>
      </c>
      <c r="C10" s="100">
        <f>'1.szmelléklet bevétel'!D36+'1.szmelléklet bevétel'!D37</f>
        <v>756460</v>
      </c>
      <c r="D10" s="329">
        <f>'1.szmelléklet bevétel'!E36+'1.szmelléklet bevétel'!E37</f>
        <v>3840019</v>
      </c>
      <c r="E10" s="101" t="s">
        <v>210</v>
      </c>
      <c r="F10" s="100">
        <f>'[1]1sz melléklet kiadás'!C48</f>
        <v>21000</v>
      </c>
      <c r="G10" s="100">
        <f>'[1]1sz melléklet kiadás'!D48</f>
        <v>21000</v>
      </c>
      <c r="H10" s="100">
        <f>'1sz melléklet kiadás'!E31</f>
        <v>7000</v>
      </c>
    </row>
    <row r="11" spans="1:9" ht="24.75" customHeight="1">
      <c r="A11" s="99" t="s">
        <v>196</v>
      </c>
      <c r="B11" s="100">
        <v>75489</v>
      </c>
      <c r="C11" s="100">
        <v>82812</v>
      </c>
      <c r="D11" s="329">
        <v>1004462</v>
      </c>
      <c r="E11" s="101" t="s">
        <v>211</v>
      </c>
      <c r="F11" s="100">
        <v>447642</v>
      </c>
      <c r="G11" s="100">
        <v>904102</v>
      </c>
      <c r="H11" s="100">
        <v>70005</v>
      </c>
      <c r="I11" s="43"/>
    </row>
    <row r="12" spans="1:8" ht="24.75" customHeight="1">
      <c r="A12" s="99" t="s">
        <v>212</v>
      </c>
      <c r="B12" s="100">
        <v>1120000</v>
      </c>
      <c r="C12" s="100">
        <v>1120000</v>
      </c>
      <c r="D12" s="329">
        <f>'1.szmelléklet bevétel'!E42</f>
        <v>0</v>
      </c>
      <c r="E12" s="102" t="s">
        <v>213</v>
      </c>
      <c r="F12" s="100">
        <v>11000</v>
      </c>
      <c r="G12" s="100">
        <v>9660</v>
      </c>
      <c r="H12" s="100">
        <f>'1sz melléklet kiadás'!E34</f>
        <v>11000</v>
      </c>
    </row>
    <row r="13" spans="1:11" ht="24.75" customHeight="1">
      <c r="A13" s="103" t="s">
        <v>365</v>
      </c>
      <c r="B13" s="100"/>
      <c r="C13" s="364"/>
      <c r="D13" s="318"/>
      <c r="E13" s="101" t="s">
        <v>0</v>
      </c>
      <c r="F13" s="100">
        <v>98170</v>
      </c>
      <c r="G13" s="100">
        <v>107803</v>
      </c>
      <c r="H13" s="100">
        <f>'1sz melléklet kiadás'!E33</f>
        <v>133998</v>
      </c>
      <c r="K13" s="131"/>
    </row>
    <row r="14" spans="1:11" ht="24.75" customHeight="1">
      <c r="A14" s="103" t="s">
        <v>214</v>
      </c>
      <c r="B14" s="100">
        <v>39000</v>
      </c>
      <c r="C14" s="100">
        <v>39000</v>
      </c>
      <c r="D14" s="329">
        <v>39000</v>
      </c>
      <c r="E14" s="101" t="s">
        <v>1</v>
      </c>
      <c r="F14" s="100">
        <v>104200</v>
      </c>
      <c r="G14" s="100">
        <v>104200</v>
      </c>
      <c r="H14" s="100">
        <f>'3sz melléklet polghiv'!E41-'1.a.sz.mell működés mérleg'!H14</f>
        <v>93894</v>
      </c>
      <c r="K14" s="131"/>
    </row>
    <row r="15" spans="1:8" ht="24.75" customHeight="1">
      <c r="A15" s="103" t="s">
        <v>215</v>
      </c>
      <c r="B15" s="100">
        <f>'[1]1.szmelléklet bevétel'!C38</f>
        <v>11000</v>
      </c>
      <c r="C15" s="100">
        <f>'[1]1.szmelléklet bevétel'!D38</f>
        <v>11000</v>
      </c>
      <c r="D15" s="329">
        <f>'1.szmelléklet bevétel'!E39</f>
        <v>16034</v>
      </c>
      <c r="E15" s="102"/>
      <c r="F15" s="100"/>
      <c r="G15" s="100"/>
      <c r="H15" s="364"/>
    </row>
    <row r="16" spans="1:8" ht="24.75" customHeight="1">
      <c r="A16" s="103" t="s">
        <v>216</v>
      </c>
      <c r="B16" s="100">
        <v>120884</v>
      </c>
      <c r="C16" s="100">
        <v>120884</v>
      </c>
      <c r="D16" s="440">
        <v>165920</v>
      </c>
      <c r="E16" s="102"/>
      <c r="F16" s="100"/>
      <c r="G16" s="100"/>
      <c r="H16" s="364"/>
    </row>
    <row r="17" spans="1:8" ht="24.75" customHeight="1">
      <c r="A17" s="103"/>
      <c r="B17" s="104"/>
      <c r="C17" s="364"/>
      <c r="D17" s="318"/>
      <c r="E17" s="102"/>
      <c r="F17" s="104"/>
      <c r="G17" s="104"/>
      <c r="H17" s="364"/>
    </row>
    <row r="18" spans="1:8" ht="18" customHeight="1">
      <c r="A18" s="103"/>
      <c r="B18" s="104"/>
      <c r="C18" s="364"/>
      <c r="D18" s="318"/>
      <c r="E18" s="102"/>
      <c r="F18" s="104"/>
      <c r="G18" s="104"/>
      <c r="H18" s="364"/>
    </row>
    <row r="19" spans="1:8" ht="18" customHeight="1" thickBot="1">
      <c r="A19" s="387"/>
      <c r="B19" s="388"/>
      <c r="C19" s="389"/>
      <c r="D19" s="390"/>
      <c r="E19" s="102"/>
      <c r="F19" s="104"/>
      <c r="G19" s="104"/>
      <c r="H19" s="364"/>
    </row>
    <row r="20" spans="1:8" ht="18" customHeight="1" thickBot="1">
      <c r="A20" s="105" t="s">
        <v>199</v>
      </c>
      <c r="B20" s="317">
        <f>SUM(B7:B19)</f>
        <v>4998297</v>
      </c>
      <c r="C20" s="317">
        <f>SUM(C7:C19)</f>
        <v>2555893</v>
      </c>
      <c r="D20" s="506">
        <f>SUM(D7:D19)</f>
        <v>5669859</v>
      </c>
      <c r="E20" s="365" t="s">
        <v>199</v>
      </c>
      <c r="F20" s="366">
        <f>SUM(F7:F19)</f>
        <v>4518246</v>
      </c>
      <c r="G20" s="366">
        <f>SUM(G7:G19)</f>
        <v>2277182</v>
      </c>
      <c r="H20" s="366">
        <f>SUM(H7:H19)</f>
        <v>5132709</v>
      </c>
    </row>
    <row r="21" spans="1:8" ht="18" customHeight="1" thickBot="1">
      <c r="A21" s="106" t="s">
        <v>200</v>
      </c>
      <c r="B21" s="107" t="str">
        <f>IF(((F20-B20)&gt;0),F20-B20,"----")</f>
        <v>----</v>
      </c>
      <c r="C21" s="107" t="str">
        <f>IF(((G20-C20)&gt;0),G20-C20,"----")</f>
        <v>----</v>
      </c>
      <c r="D21" s="107" t="str">
        <f>IF(((H20-D20)&gt;0),H20-D20,"----")</f>
        <v>----</v>
      </c>
      <c r="E21" s="367" t="s">
        <v>201</v>
      </c>
      <c r="F21" s="368">
        <f>IF(((B20-F20)&gt;0),B20-F20,"----")</f>
        <v>480051</v>
      </c>
      <c r="G21" s="368">
        <f>IF(((C20-G20)&gt;0),C20-G20,"----")</f>
        <v>278711</v>
      </c>
      <c r="H21" s="368">
        <f>IF(((D20-H20)&gt;0),D20-H20,"----")</f>
        <v>537150</v>
      </c>
    </row>
    <row r="22" spans="1:8" ht="18" customHeight="1">
      <c r="A22" s="130"/>
      <c r="B22" s="130"/>
      <c r="C22" s="131"/>
      <c r="D22" s="131"/>
      <c r="E22" s="131"/>
      <c r="F22" s="131"/>
      <c r="G22" s="131"/>
      <c r="H22" s="131"/>
    </row>
    <row r="23" spans="1:8" ht="12.75">
      <c r="A23" s="130"/>
      <c r="B23" s="130"/>
      <c r="C23" s="131"/>
      <c r="D23" s="131"/>
      <c r="E23" s="131"/>
      <c r="F23" s="131"/>
      <c r="G23" s="131"/>
      <c r="H23" s="131"/>
    </row>
    <row r="24" spans="1:8" ht="12.75">
      <c r="A24" s="130"/>
      <c r="B24" s="130"/>
      <c r="C24" s="131"/>
      <c r="D24" s="131"/>
      <c r="E24" s="131"/>
      <c r="F24" s="131"/>
      <c r="G24" s="131"/>
      <c r="H24" s="131"/>
    </row>
    <row r="25" spans="1:8" ht="12.75">
      <c r="A25" s="130"/>
      <c r="B25" s="130"/>
      <c r="C25" s="131"/>
      <c r="D25" s="131"/>
      <c r="E25" s="131"/>
      <c r="F25" s="131"/>
      <c r="G25" s="131"/>
      <c r="H25" s="131"/>
    </row>
    <row r="26" spans="1:8" ht="12.75">
      <c r="A26" s="130"/>
      <c r="B26" s="130"/>
      <c r="C26" s="131"/>
      <c r="D26" s="131"/>
      <c r="E26" s="131"/>
      <c r="F26" s="131"/>
      <c r="G26" s="131"/>
      <c r="H26" s="131"/>
    </row>
    <row r="27" spans="1:8" ht="12.75">
      <c r="A27" s="130"/>
      <c r="B27" s="130"/>
      <c r="C27" s="131"/>
      <c r="D27" s="131"/>
      <c r="E27" s="131"/>
      <c r="F27" s="131"/>
      <c r="G27" s="131"/>
      <c r="H27" s="131"/>
    </row>
    <row r="28" spans="1:8" ht="12.75">
      <c r="A28" s="130"/>
      <c r="B28" s="130"/>
      <c r="C28" s="131"/>
      <c r="D28" s="131"/>
      <c r="E28" s="131"/>
      <c r="F28" s="131"/>
      <c r="G28" s="131"/>
      <c r="H28" s="131"/>
    </row>
    <row r="29" spans="1:8" ht="12.75">
      <c r="A29" s="130"/>
      <c r="B29" s="130"/>
      <c r="C29" s="131"/>
      <c r="D29" s="131"/>
      <c r="E29" s="131"/>
      <c r="F29" s="131"/>
      <c r="G29" s="131"/>
      <c r="H29" s="131"/>
    </row>
    <row r="30" spans="1:8" ht="12.75">
      <c r="A30" s="130"/>
      <c r="B30" s="130"/>
      <c r="C30" s="131"/>
      <c r="D30" s="131"/>
      <c r="E30" s="131"/>
      <c r="F30" s="131"/>
      <c r="G30" s="131"/>
      <c r="H30" s="131"/>
    </row>
    <row r="31" spans="1:8" ht="12.75">
      <c r="A31" s="130"/>
      <c r="B31" s="130"/>
      <c r="C31" s="131"/>
      <c r="D31" s="131"/>
      <c r="E31" s="131"/>
      <c r="F31" s="131"/>
      <c r="G31" s="131"/>
      <c r="H31" s="131"/>
    </row>
    <row r="32" spans="1:8" ht="12.75">
      <c r="A32" s="130"/>
      <c r="B32" s="130"/>
      <c r="C32" s="131"/>
      <c r="D32" s="131"/>
      <c r="E32" s="131"/>
      <c r="F32" s="131"/>
      <c r="G32" s="131"/>
      <c r="H32" s="131"/>
    </row>
    <row r="33" spans="1:8" ht="12.75">
      <c r="A33" s="130"/>
      <c r="B33" s="130"/>
      <c r="C33" s="131"/>
      <c r="D33" s="131"/>
      <c r="E33" s="131"/>
      <c r="F33" s="131"/>
      <c r="G33" s="131"/>
      <c r="H33" s="131"/>
    </row>
    <row r="34" spans="1:8" ht="12.75">
      <c r="A34" s="130"/>
      <c r="B34" s="130"/>
      <c r="C34" s="131"/>
      <c r="D34" s="131"/>
      <c r="E34" s="131"/>
      <c r="F34" s="131"/>
      <c r="G34" s="131"/>
      <c r="H34" s="131"/>
    </row>
    <row r="35" spans="1:8" ht="12.75">
      <c r="A35" s="130"/>
      <c r="B35" s="130"/>
      <c r="C35" s="131"/>
      <c r="D35" s="131"/>
      <c r="E35" s="131"/>
      <c r="F35" s="131"/>
      <c r="G35" s="131"/>
      <c r="H35" s="131"/>
    </row>
    <row r="36" spans="1:8" ht="12.75">
      <c r="A36" s="130"/>
      <c r="B36" s="130"/>
      <c r="C36" s="131"/>
      <c r="D36" s="131"/>
      <c r="E36" s="131"/>
      <c r="F36" s="131"/>
      <c r="G36" s="131"/>
      <c r="H36" s="131"/>
    </row>
    <row r="37" spans="1:8" ht="12.75">
      <c r="A37" s="130"/>
      <c r="B37" s="130"/>
      <c r="C37" s="131"/>
      <c r="D37" s="131"/>
      <c r="E37" s="131"/>
      <c r="F37" s="131"/>
      <c r="G37" s="131"/>
      <c r="H37" s="131"/>
    </row>
    <row r="38" spans="1:8" ht="12.75">
      <c r="A38" s="130"/>
      <c r="B38" s="130"/>
      <c r="C38" s="131"/>
      <c r="D38" s="131"/>
      <c r="E38" s="131"/>
      <c r="F38" s="131"/>
      <c r="G38" s="131"/>
      <c r="H38" s="131"/>
    </row>
    <row r="39" spans="1:8" ht="12.75">
      <c r="A39" s="130"/>
      <c r="B39" s="130"/>
      <c r="C39" s="131"/>
      <c r="D39" s="131"/>
      <c r="E39" s="131"/>
      <c r="F39" s="131"/>
      <c r="G39" s="131"/>
      <c r="H39" s="131"/>
    </row>
    <row r="40" spans="1:8" ht="12.75">
      <c r="A40" s="130"/>
      <c r="B40" s="130"/>
      <c r="C40" s="131"/>
      <c r="D40" s="131"/>
      <c r="E40" s="131"/>
      <c r="F40" s="131"/>
      <c r="G40" s="131"/>
      <c r="H40" s="131"/>
    </row>
    <row r="41" spans="1:8" ht="12.75">
      <c r="A41" s="130"/>
      <c r="B41" s="130"/>
      <c r="C41" s="131"/>
      <c r="D41" s="131"/>
      <c r="E41" s="131"/>
      <c r="F41" s="131"/>
      <c r="G41" s="131"/>
      <c r="H41" s="131"/>
    </row>
    <row r="42" spans="1:8" ht="12.75">
      <c r="A42" s="130"/>
      <c r="B42" s="130"/>
      <c r="C42" s="131"/>
      <c r="D42" s="131"/>
      <c r="E42" s="131"/>
      <c r="F42" s="131"/>
      <c r="G42" s="131"/>
      <c r="H42" s="131"/>
    </row>
    <row r="43" spans="1:8" ht="12.75">
      <c r="A43" s="130"/>
      <c r="B43" s="130"/>
      <c r="C43" s="131"/>
      <c r="D43" s="131"/>
      <c r="E43" s="131"/>
      <c r="F43" s="131"/>
      <c r="G43" s="131"/>
      <c r="H43" s="131"/>
    </row>
    <row r="44" spans="1:8" ht="12.75">
      <c r="A44" s="130"/>
      <c r="B44" s="130"/>
      <c r="C44" s="131"/>
      <c r="D44" s="131"/>
      <c r="E44" s="131"/>
      <c r="F44" s="131"/>
      <c r="G44" s="131"/>
      <c r="H44" s="131"/>
    </row>
    <row r="45" spans="1:8" ht="12.75">
      <c r="A45" s="130"/>
      <c r="B45" s="130"/>
      <c r="C45" s="131"/>
      <c r="D45" s="131"/>
      <c r="E45" s="131"/>
      <c r="F45" s="131"/>
      <c r="G45" s="131"/>
      <c r="H45" s="131"/>
    </row>
    <row r="46" spans="1:8" ht="12.75">
      <c r="A46" s="130"/>
      <c r="B46" s="130"/>
      <c r="C46" s="131"/>
      <c r="D46" s="131"/>
      <c r="E46" s="131"/>
      <c r="F46" s="131"/>
      <c r="G46" s="131"/>
      <c r="H46" s="131"/>
    </row>
    <row r="47" spans="1:8" ht="12.75">
      <c r="A47" s="130"/>
      <c r="B47" s="130"/>
      <c r="C47" s="131"/>
      <c r="D47" s="131"/>
      <c r="E47" s="131"/>
      <c r="F47" s="131"/>
      <c r="G47" s="131"/>
      <c r="H47" s="131"/>
    </row>
    <row r="48" spans="1:8" ht="12.75">
      <c r="A48" s="130"/>
      <c r="B48" s="130"/>
      <c r="C48" s="131"/>
      <c r="D48" s="131"/>
      <c r="E48" s="131"/>
      <c r="F48" s="131"/>
      <c r="G48" s="131"/>
      <c r="H48" s="131"/>
    </row>
    <row r="49" spans="1:8" ht="12.75">
      <c r="A49" s="130"/>
      <c r="B49" s="130"/>
      <c r="C49" s="131"/>
      <c r="D49" s="131"/>
      <c r="E49" s="131"/>
      <c r="F49" s="131"/>
      <c r="G49" s="131"/>
      <c r="H49" s="131"/>
    </row>
    <row r="50" spans="1:8" ht="12.75">
      <c r="A50" s="130"/>
      <c r="B50" s="130"/>
      <c r="C50" s="131"/>
      <c r="D50" s="131"/>
      <c r="E50" s="131"/>
      <c r="F50" s="131"/>
      <c r="G50" s="131"/>
      <c r="H50" s="131"/>
    </row>
    <row r="51" spans="1:8" ht="12.75">
      <c r="A51" s="130"/>
      <c r="B51" s="130"/>
      <c r="C51" s="131"/>
      <c r="D51" s="131"/>
      <c r="E51" s="131"/>
      <c r="F51" s="131"/>
      <c r="G51" s="131"/>
      <c r="H51" s="131"/>
    </row>
    <row r="52" spans="1:8" ht="12.75">
      <c r="A52" s="130"/>
      <c r="B52" s="130"/>
      <c r="C52" s="131"/>
      <c r="D52" s="131"/>
      <c r="E52" s="131"/>
      <c r="F52" s="131"/>
      <c r="G52" s="131"/>
      <c r="H52" s="131"/>
    </row>
    <row r="53" spans="1:8" ht="12.75">
      <c r="A53" s="130"/>
      <c r="B53" s="130"/>
      <c r="C53" s="131"/>
      <c r="D53" s="131"/>
      <c r="E53" s="131"/>
      <c r="F53" s="131"/>
      <c r="G53" s="131"/>
      <c r="H53" s="131"/>
    </row>
    <row r="54" spans="1:8" ht="12.75">
      <c r="A54" s="130"/>
      <c r="B54" s="130"/>
      <c r="C54" s="131"/>
      <c r="D54" s="131"/>
      <c r="E54" s="131"/>
      <c r="F54" s="131"/>
      <c r="G54" s="131"/>
      <c r="H54" s="131"/>
    </row>
    <row r="55" spans="1:8" ht="12.75">
      <c r="A55" s="130"/>
      <c r="B55" s="130"/>
      <c r="C55" s="131"/>
      <c r="D55" s="131"/>
      <c r="E55" s="131"/>
      <c r="F55" s="131"/>
      <c r="G55" s="131"/>
      <c r="H55" s="131"/>
    </row>
    <row r="56" spans="1:8" ht="12.75">
      <c r="A56" s="130"/>
      <c r="B56" s="130"/>
      <c r="C56" s="131"/>
      <c r="D56" s="131"/>
      <c r="E56" s="131"/>
      <c r="F56" s="131"/>
      <c r="G56" s="131"/>
      <c r="H56" s="131"/>
    </row>
    <row r="57" spans="1:8" ht="12.75">
      <c r="A57" s="130"/>
      <c r="B57" s="130"/>
      <c r="C57" s="131"/>
      <c r="D57" s="131"/>
      <c r="E57" s="131"/>
      <c r="F57" s="131"/>
      <c r="G57" s="131"/>
      <c r="H57" s="131"/>
    </row>
    <row r="58" spans="1:8" ht="12.75">
      <c r="A58" s="130"/>
      <c r="B58" s="130"/>
      <c r="C58" s="131"/>
      <c r="D58" s="131"/>
      <c r="E58" s="131"/>
      <c r="F58" s="131"/>
      <c r="G58" s="131"/>
      <c r="H58" s="131"/>
    </row>
    <row r="59" spans="1:8" ht="12.75">
      <c r="A59" s="130"/>
      <c r="B59" s="130"/>
      <c r="C59" s="131"/>
      <c r="D59" s="131"/>
      <c r="E59" s="131"/>
      <c r="F59" s="131"/>
      <c r="G59" s="131"/>
      <c r="H59" s="131"/>
    </row>
  </sheetData>
  <sheetProtection/>
  <mergeCells count="3">
    <mergeCell ref="A3:H3"/>
    <mergeCell ref="A1:H1"/>
    <mergeCell ref="B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180"/>
  <sheetViews>
    <sheetView zoomScalePageLayoutView="0" workbookViewId="0" topLeftCell="A43">
      <selection activeCell="N60" sqref="N60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9.421875" style="0" customWidth="1"/>
    <col min="5" max="5" width="11.140625" style="0" hidden="1" customWidth="1"/>
    <col min="6" max="6" width="10.421875" style="0" customWidth="1"/>
    <col min="7" max="7" width="9.7109375" style="0" customWidth="1"/>
    <col min="8" max="8" width="8.8515625" style="0" customWidth="1"/>
    <col min="9" max="9" width="10.57421875" style="0" hidden="1" customWidth="1"/>
    <col min="10" max="10" width="10.140625" style="0" customWidth="1"/>
    <col min="11" max="11" width="9.421875" style="0" customWidth="1"/>
    <col min="12" max="12" width="9.57421875" style="0" customWidth="1"/>
    <col min="13" max="13" width="10.28125" style="0" customWidth="1"/>
  </cols>
  <sheetData>
    <row r="1" spans="1:13" ht="13.5" thickTop="1">
      <c r="A1" s="158"/>
      <c r="B1" s="797" t="s">
        <v>176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</row>
    <row r="2" spans="1:13" ht="13.5" thickBot="1">
      <c r="A2" s="829" t="s">
        <v>629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</row>
    <row r="3" spans="1:13" ht="14.25" customHeight="1" thickBot="1" thickTop="1">
      <c r="A3" s="818" t="s">
        <v>376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</row>
    <row r="4" spans="1:13" ht="27.75" customHeight="1" thickTop="1">
      <c r="A4" s="171"/>
      <c r="B4" s="213"/>
      <c r="C4" s="827" t="s">
        <v>6</v>
      </c>
      <c r="D4" s="826"/>
      <c r="E4" s="826"/>
      <c r="F4" s="342"/>
      <c r="G4" s="827" t="s">
        <v>69</v>
      </c>
      <c r="H4" s="826"/>
      <c r="I4" s="826"/>
      <c r="J4" s="342"/>
      <c r="K4" s="827" t="s">
        <v>233</v>
      </c>
      <c r="L4" s="826"/>
      <c r="M4" s="826"/>
    </row>
    <row r="5" spans="1:13" ht="42.75" customHeight="1">
      <c r="A5" s="170" t="s">
        <v>70</v>
      </c>
      <c r="B5" s="207" t="s">
        <v>71</v>
      </c>
      <c r="C5" s="63" t="s">
        <v>349</v>
      </c>
      <c r="D5" s="63" t="s">
        <v>334</v>
      </c>
      <c r="E5" s="138"/>
      <c r="F5" s="63" t="s">
        <v>377</v>
      </c>
      <c r="G5" s="63" t="s">
        <v>349</v>
      </c>
      <c r="H5" s="63" t="s">
        <v>334</v>
      </c>
      <c r="I5" s="138"/>
      <c r="J5" s="63" t="s">
        <v>377</v>
      </c>
      <c r="K5" s="63" t="s">
        <v>349</v>
      </c>
      <c r="L5" s="63" t="s">
        <v>334</v>
      </c>
      <c r="M5" s="447" t="s">
        <v>377</v>
      </c>
    </row>
    <row r="6" spans="1:13" ht="17.25" customHeight="1">
      <c r="A6" s="186" t="s">
        <v>7</v>
      </c>
      <c r="B6" s="208" t="s">
        <v>241</v>
      </c>
      <c r="C6" s="57">
        <v>32224</v>
      </c>
      <c r="D6" s="57">
        <v>32224</v>
      </c>
      <c r="E6" s="57"/>
      <c r="F6" s="57">
        <v>34718</v>
      </c>
      <c r="G6" s="22"/>
      <c r="H6" s="22"/>
      <c r="I6" s="22"/>
      <c r="J6" s="155"/>
      <c r="K6" s="136"/>
      <c r="L6" s="57"/>
      <c r="M6" s="448"/>
    </row>
    <row r="7" spans="1:13" ht="15" customHeight="1">
      <c r="A7" s="186" t="s">
        <v>11</v>
      </c>
      <c r="B7" s="208" t="s">
        <v>73</v>
      </c>
      <c r="C7" s="23">
        <v>160850</v>
      </c>
      <c r="D7" s="23">
        <v>193850</v>
      </c>
      <c r="E7" s="23"/>
      <c r="F7" s="23">
        <v>184456</v>
      </c>
      <c r="G7" s="22">
        <v>3200</v>
      </c>
      <c r="H7" s="22">
        <v>3200</v>
      </c>
      <c r="I7" s="22"/>
      <c r="J7" s="155">
        <v>2000</v>
      </c>
      <c r="K7" s="136"/>
      <c r="L7" s="57"/>
      <c r="M7" s="448"/>
    </row>
    <row r="8" spans="1:13" ht="15" customHeight="1">
      <c r="A8" s="820" t="s">
        <v>74</v>
      </c>
      <c r="B8" s="208" t="s">
        <v>75</v>
      </c>
      <c r="C8" s="23">
        <v>3950</v>
      </c>
      <c r="D8" s="23">
        <v>4163</v>
      </c>
      <c r="E8" s="23"/>
      <c r="F8" s="23">
        <v>1994</v>
      </c>
      <c r="G8" s="22"/>
      <c r="H8" s="22"/>
      <c r="I8" s="22"/>
      <c r="J8" s="155"/>
      <c r="K8" s="136">
        <v>2000</v>
      </c>
      <c r="L8" s="57">
        <v>4124</v>
      </c>
      <c r="M8" s="448"/>
    </row>
    <row r="9" spans="1:13" ht="15" customHeight="1">
      <c r="A9" s="821"/>
      <c r="B9" s="208" t="s">
        <v>76</v>
      </c>
      <c r="C9" s="22">
        <v>2400</v>
      </c>
      <c r="D9" s="22">
        <v>2400</v>
      </c>
      <c r="E9" s="22"/>
      <c r="F9" s="22">
        <v>2100</v>
      </c>
      <c r="G9" s="22"/>
      <c r="H9" s="22"/>
      <c r="I9" s="22"/>
      <c r="J9" s="155"/>
      <c r="K9" s="136"/>
      <c r="L9" s="57">
        <v>140</v>
      </c>
      <c r="M9" s="448"/>
    </row>
    <row r="10" spans="1:13" ht="15" customHeight="1">
      <c r="A10" s="821"/>
      <c r="B10" s="209" t="s">
        <v>225</v>
      </c>
      <c r="C10" s="22"/>
      <c r="D10" s="22">
        <v>12</v>
      </c>
      <c r="E10" s="22"/>
      <c r="F10" s="22"/>
      <c r="G10" s="22"/>
      <c r="H10" s="22"/>
      <c r="I10" s="22"/>
      <c r="J10" s="155"/>
      <c r="K10" s="136"/>
      <c r="L10" s="57"/>
      <c r="M10" s="448"/>
    </row>
    <row r="11" spans="1:13" ht="15" customHeight="1">
      <c r="A11" s="821"/>
      <c r="B11" s="208" t="s">
        <v>260</v>
      </c>
      <c r="C11" s="23">
        <v>4650</v>
      </c>
      <c r="D11" s="23">
        <v>5278</v>
      </c>
      <c r="E11" s="23"/>
      <c r="F11" s="23">
        <v>100</v>
      </c>
      <c r="G11" s="22"/>
      <c r="H11" s="22"/>
      <c r="I11" s="22"/>
      <c r="J11" s="155"/>
      <c r="K11" s="136"/>
      <c r="L11" s="57"/>
      <c r="M11" s="448"/>
    </row>
    <row r="12" spans="1:13" ht="17.25" customHeight="1">
      <c r="A12" s="822"/>
      <c r="B12" s="208" t="s">
        <v>238</v>
      </c>
      <c r="C12" s="22"/>
      <c r="D12" s="22">
        <v>577</v>
      </c>
      <c r="E12" s="22"/>
      <c r="F12" s="22"/>
      <c r="G12" s="22"/>
      <c r="H12" s="22"/>
      <c r="I12" s="22"/>
      <c r="J12" s="155"/>
      <c r="K12" s="136">
        <v>38459</v>
      </c>
      <c r="L12" s="57">
        <v>38459</v>
      </c>
      <c r="M12" s="448">
        <v>46667</v>
      </c>
    </row>
    <row r="13" spans="1:13" ht="15" customHeight="1">
      <c r="A13" s="823" t="s">
        <v>77</v>
      </c>
      <c r="B13" s="208" t="s">
        <v>79</v>
      </c>
      <c r="C13" s="23">
        <v>18302</v>
      </c>
      <c r="D13" s="23">
        <v>18302</v>
      </c>
      <c r="E13" s="23"/>
      <c r="F13" s="23">
        <v>20019</v>
      </c>
      <c r="G13" s="22"/>
      <c r="H13" s="22"/>
      <c r="I13" s="22"/>
      <c r="J13" s="155"/>
      <c r="K13" s="136"/>
      <c r="L13" s="57"/>
      <c r="M13" s="448"/>
    </row>
    <row r="14" spans="1:13" ht="15" customHeight="1">
      <c r="A14" s="823"/>
      <c r="B14" s="209" t="s">
        <v>224</v>
      </c>
      <c r="C14" s="23"/>
      <c r="D14" s="23"/>
      <c r="E14" s="23"/>
      <c r="F14" s="23"/>
      <c r="G14" s="22"/>
      <c r="H14" s="22"/>
      <c r="I14" s="22"/>
      <c r="J14" s="155"/>
      <c r="K14" s="136"/>
      <c r="L14" s="57"/>
      <c r="M14" s="448"/>
    </row>
    <row r="15" spans="1:13" ht="15" customHeight="1">
      <c r="A15" s="186" t="s">
        <v>78</v>
      </c>
      <c r="B15" s="208" t="s">
        <v>239</v>
      </c>
      <c r="C15" s="23">
        <v>6000</v>
      </c>
      <c r="D15" s="23">
        <v>6000</v>
      </c>
      <c r="E15" s="23"/>
      <c r="F15" s="23">
        <v>6000</v>
      </c>
      <c r="G15" s="22"/>
      <c r="H15" s="22">
        <v>250</v>
      </c>
      <c r="I15" s="22"/>
      <c r="J15" s="155"/>
      <c r="K15" s="136">
        <v>1772</v>
      </c>
      <c r="L15" s="57">
        <v>3815</v>
      </c>
      <c r="M15" s="448">
        <v>500</v>
      </c>
    </row>
    <row r="16" spans="1:13" ht="15" customHeight="1">
      <c r="A16" s="186" t="s">
        <v>80</v>
      </c>
      <c r="B16" s="208" t="s">
        <v>81</v>
      </c>
      <c r="C16" s="23">
        <v>32270</v>
      </c>
      <c r="D16" s="23">
        <v>32270</v>
      </c>
      <c r="E16" s="23"/>
      <c r="F16" s="23"/>
      <c r="G16" s="22"/>
      <c r="H16" s="22"/>
      <c r="I16" s="22"/>
      <c r="J16" s="155"/>
      <c r="K16" s="136">
        <v>99950</v>
      </c>
      <c r="L16" s="57">
        <v>101077</v>
      </c>
      <c r="M16" s="448"/>
    </row>
    <row r="17" spans="1:13" ht="15" customHeight="1">
      <c r="A17" s="186" t="s">
        <v>82</v>
      </c>
      <c r="B17" s="208" t="s">
        <v>83</v>
      </c>
      <c r="C17" s="23">
        <v>46630</v>
      </c>
      <c r="D17" s="23">
        <v>46630</v>
      </c>
      <c r="E17" s="23"/>
      <c r="F17" s="23">
        <v>53287</v>
      </c>
      <c r="G17" s="22"/>
      <c r="H17" s="22"/>
      <c r="I17" s="22"/>
      <c r="J17" s="155"/>
      <c r="K17" s="136">
        <v>3000</v>
      </c>
      <c r="L17" s="57">
        <v>3000</v>
      </c>
      <c r="M17" s="448"/>
    </row>
    <row r="18" spans="1:13" ht="15" customHeight="1">
      <c r="A18" s="820" t="s">
        <v>84</v>
      </c>
      <c r="B18" s="208" t="s">
        <v>261</v>
      </c>
      <c r="C18" s="23">
        <v>3640</v>
      </c>
      <c r="D18" s="23">
        <v>3640</v>
      </c>
      <c r="E18" s="23"/>
      <c r="F18" s="23">
        <v>4425</v>
      </c>
      <c r="G18" s="22"/>
      <c r="H18" s="22"/>
      <c r="I18" s="22"/>
      <c r="J18" s="155"/>
      <c r="K18" s="136">
        <v>10400</v>
      </c>
      <c r="L18" s="57">
        <v>10400</v>
      </c>
      <c r="M18" s="448">
        <v>12850</v>
      </c>
    </row>
    <row r="19" spans="1:13" ht="15" customHeight="1">
      <c r="A19" s="821"/>
      <c r="B19" s="208" t="s">
        <v>86</v>
      </c>
      <c r="C19" s="22">
        <v>4780</v>
      </c>
      <c r="D19" s="22">
        <v>4780</v>
      </c>
      <c r="E19" s="22"/>
      <c r="F19" s="22">
        <v>4520</v>
      </c>
      <c r="G19" s="22"/>
      <c r="H19" s="22"/>
      <c r="I19" s="22"/>
      <c r="J19" s="155"/>
      <c r="K19" s="136">
        <v>7866</v>
      </c>
      <c r="L19" s="57">
        <v>3196</v>
      </c>
      <c r="M19" s="448">
        <v>6620</v>
      </c>
    </row>
    <row r="20" spans="1:13" ht="15" customHeight="1">
      <c r="A20" s="821"/>
      <c r="B20" s="208" t="s">
        <v>262</v>
      </c>
      <c r="C20" s="23">
        <v>2080</v>
      </c>
      <c r="D20" s="23">
        <v>2080</v>
      </c>
      <c r="E20" s="23"/>
      <c r="F20" s="23">
        <v>2080</v>
      </c>
      <c r="G20" s="22"/>
      <c r="H20" s="22"/>
      <c r="I20" s="22"/>
      <c r="J20" s="155"/>
      <c r="K20" s="136">
        <v>15840</v>
      </c>
      <c r="L20" s="57">
        <v>15965</v>
      </c>
      <c r="M20" s="448">
        <v>14776</v>
      </c>
    </row>
    <row r="21" spans="1:13" ht="15" customHeight="1">
      <c r="A21" s="822"/>
      <c r="B21" s="208" t="s">
        <v>88</v>
      </c>
      <c r="C21" s="22"/>
      <c r="D21" s="22"/>
      <c r="E21" s="22"/>
      <c r="F21" s="22"/>
      <c r="G21" s="22"/>
      <c r="H21" s="22"/>
      <c r="I21" s="22"/>
      <c r="J21" s="155"/>
      <c r="K21" s="136"/>
      <c r="L21" s="57">
        <v>1920</v>
      </c>
      <c r="M21" s="448">
        <v>1558</v>
      </c>
    </row>
    <row r="22" spans="1:13" ht="15" customHeight="1">
      <c r="A22" s="186" t="s">
        <v>87</v>
      </c>
      <c r="B22" s="208" t="s">
        <v>90</v>
      </c>
      <c r="C22" s="23">
        <v>3000</v>
      </c>
      <c r="D22" s="23">
        <v>3647</v>
      </c>
      <c r="E22" s="23"/>
      <c r="F22" s="23">
        <v>3700</v>
      </c>
      <c r="G22" s="22"/>
      <c r="H22" s="22">
        <v>2000</v>
      </c>
      <c r="I22" s="22"/>
      <c r="J22" s="155"/>
      <c r="K22" s="136"/>
      <c r="L22" s="57"/>
      <c r="M22" s="448"/>
    </row>
    <row r="23" spans="1:13" ht="15" customHeight="1">
      <c r="A23" s="186">
        <v>10</v>
      </c>
      <c r="B23" s="208" t="s">
        <v>285</v>
      </c>
      <c r="C23" s="23">
        <v>33847</v>
      </c>
      <c r="D23" s="23">
        <v>78506</v>
      </c>
      <c r="E23" s="23"/>
      <c r="F23" s="23">
        <v>118296</v>
      </c>
      <c r="G23" s="22"/>
      <c r="H23" s="22"/>
      <c r="I23" s="22"/>
      <c r="J23" s="155"/>
      <c r="K23" s="136">
        <v>2996</v>
      </c>
      <c r="L23" s="57">
        <v>2996</v>
      </c>
      <c r="M23" s="448"/>
    </row>
    <row r="24" spans="1:13" ht="15" customHeight="1" thickBot="1">
      <c r="A24" s="187" t="s">
        <v>91</v>
      </c>
      <c r="B24" s="210" t="s">
        <v>186</v>
      </c>
      <c r="C24" s="65"/>
      <c r="D24" s="65">
        <v>410</v>
      </c>
      <c r="E24" s="65"/>
      <c r="F24" s="65"/>
      <c r="G24" s="66"/>
      <c r="H24" s="66"/>
      <c r="I24" s="66"/>
      <c r="J24" s="156"/>
      <c r="K24" s="139">
        <v>2500</v>
      </c>
      <c r="L24" s="203">
        <v>2500</v>
      </c>
      <c r="M24" s="449">
        <v>1495</v>
      </c>
    </row>
    <row r="25" spans="1:13" ht="15" customHeight="1" thickBot="1">
      <c r="A25" s="205"/>
      <c r="B25" s="211" t="s">
        <v>93</v>
      </c>
      <c r="C25" s="73">
        <f aca="true" t="shared" si="0" ref="C25:M25">SUM(C6:C24)</f>
        <v>354623</v>
      </c>
      <c r="D25" s="73">
        <f t="shared" si="0"/>
        <v>434769</v>
      </c>
      <c r="E25" s="73">
        <f t="shared" si="0"/>
        <v>0</v>
      </c>
      <c r="F25" s="73">
        <f t="shared" si="0"/>
        <v>435695</v>
      </c>
      <c r="G25" s="73">
        <f t="shared" si="0"/>
        <v>3200</v>
      </c>
      <c r="H25" s="73">
        <f t="shared" si="0"/>
        <v>5450</v>
      </c>
      <c r="I25" s="73">
        <f t="shared" si="0"/>
        <v>0</v>
      </c>
      <c r="J25" s="73">
        <f t="shared" si="0"/>
        <v>2000</v>
      </c>
      <c r="K25" s="140">
        <f t="shared" si="0"/>
        <v>184783</v>
      </c>
      <c r="L25" s="73">
        <f t="shared" si="0"/>
        <v>187592</v>
      </c>
      <c r="M25" s="73">
        <f t="shared" si="0"/>
        <v>84466</v>
      </c>
    </row>
    <row r="26" spans="1:13" ht="15" customHeight="1" thickBot="1">
      <c r="A26" s="206" t="s">
        <v>92</v>
      </c>
      <c r="B26" s="212" t="s">
        <v>95</v>
      </c>
      <c r="C26" s="70">
        <v>126000</v>
      </c>
      <c r="D26" s="70">
        <v>126000</v>
      </c>
      <c r="E26" s="70"/>
      <c r="F26" s="70">
        <v>125000</v>
      </c>
      <c r="G26" s="71">
        <v>5000</v>
      </c>
      <c r="H26" s="71">
        <v>5000</v>
      </c>
      <c r="I26" s="71"/>
      <c r="J26" s="135"/>
      <c r="K26" s="204">
        <v>1528056</v>
      </c>
      <c r="L26" s="72">
        <v>1528056</v>
      </c>
      <c r="M26" s="450">
        <v>1363545</v>
      </c>
    </row>
    <row r="27" spans="1:13" ht="13.5" thickBot="1">
      <c r="A27" s="162"/>
      <c r="B27" s="163" t="s">
        <v>96</v>
      </c>
      <c r="C27" s="164">
        <f aca="true" t="shared" si="1" ref="C27:M27">SUM(C25:C26)</f>
        <v>480623</v>
      </c>
      <c r="D27" s="164">
        <f t="shared" si="1"/>
        <v>560769</v>
      </c>
      <c r="E27" s="164">
        <f t="shared" si="1"/>
        <v>0</v>
      </c>
      <c r="F27" s="164">
        <f t="shared" si="1"/>
        <v>560695</v>
      </c>
      <c r="G27" s="164">
        <f t="shared" si="1"/>
        <v>8200</v>
      </c>
      <c r="H27" s="164">
        <f t="shared" si="1"/>
        <v>10450</v>
      </c>
      <c r="I27" s="164">
        <f t="shared" si="1"/>
        <v>0</v>
      </c>
      <c r="J27" s="164">
        <f t="shared" si="1"/>
        <v>2000</v>
      </c>
      <c r="K27" s="309">
        <f t="shared" si="1"/>
        <v>1712839</v>
      </c>
      <c r="L27" s="164">
        <f t="shared" si="1"/>
        <v>1715648</v>
      </c>
      <c r="M27" s="164">
        <f t="shared" si="1"/>
        <v>1448011</v>
      </c>
    </row>
    <row r="28" spans="1:13" ht="13.5" thickTop="1">
      <c r="A28" s="110"/>
      <c r="B28" s="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3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 thickBo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31.5" customHeight="1" thickTop="1">
      <c r="A31" s="171"/>
      <c r="B31" s="213"/>
      <c r="C31" s="826" t="s">
        <v>240</v>
      </c>
      <c r="D31" s="826"/>
      <c r="E31" s="826"/>
      <c r="F31" s="342"/>
      <c r="G31" s="827" t="s">
        <v>97</v>
      </c>
      <c r="H31" s="826"/>
      <c r="I31" s="826"/>
      <c r="J31" s="342"/>
      <c r="K31" s="827" t="s">
        <v>98</v>
      </c>
      <c r="L31" s="826"/>
      <c r="M31" s="826"/>
    </row>
    <row r="32" spans="1:13" ht="38.25">
      <c r="A32" s="170" t="s">
        <v>70</v>
      </c>
      <c r="B32" s="207" t="s">
        <v>71</v>
      </c>
      <c r="C32" s="166" t="s">
        <v>349</v>
      </c>
      <c r="D32" s="63" t="s">
        <v>334</v>
      </c>
      <c r="E32" s="63"/>
      <c r="F32" s="63" t="s">
        <v>377</v>
      </c>
      <c r="G32" s="63" t="s">
        <v>349</v>
      </c>
      <c r="H32" s="63" t="s">
        <v>334</v>
      </c>
      <c r="I32" s="63"/>
      <c r="J32" s="63" t="s">
        <v>377</v>
      </c>
      <c r="K32" s="63" t="s">
        <v>349</v>
      </c>
      <c r="L32" s="63" t="s">
        <v>334</v>
      </c>
      <c r="M32" s="63" t="s">
        <v>377</v>
      </c>
    </row>
    <row r="33" spans="1:14" ht="25.5">
      <c r="A33" s="186" t="s">
        <v>7</v>
      </c>
      <c r="B33" s="208" t="s">
        <v>72</v>
      </c>
      <c r="C33" s="57">
        <v>9000</v>
      </c>
      <c r="D33" s="57">
        <v>9000</v>
      </c>
      <c r="E33" s="57"/>
      <c r="F33" s="136">
        <v>8000</v>
      </c>
      <c r="G33" s="155">
        <v>185277</v>
      </c>
      <c r="H33" s="22">
        <v>189303</v>
      </c>
      <c r="I33" s="22"/>
      <c r="J33" s="22">
        <v>179450</v>
      </c>
      <c r="K33" s="395">
        <v>10700</v>
      </c>
      <c r="L33" s="395">
        <v>13234</v>
      </c>
      <c r="M33" s="397">
        <v>4199</v>
      </c>
      <c r="N33" s="48"/>
    </row>
    <row r="34" spans="1:14" ht="25.5">
      <c r="A34" s="186" t="s">
        <v>11</v>
      </c>
      <c r="B34" s="208" t="s">
        <v>73</v>
      </c>
      <c r="C34" s="23">
        <v>37800</v>
      </c>
      <c r="D34" s="23">
        <v>22800</v>
      </c>
      <c r="E34" s="23"/>
      <c r="F34" s="392">
        <v>42000</v>
      </c>
      <c r="G34" s="155">
        <v>341825</v>
      </c>
      <c r="H34" s="22">
        <v>351446</v>
      </c>
      <c r="I34" s="22"/>
      <c r="J34" s="22">
        <v>333968</v>
      </c>
      <c r="K34" s="395">
        <v>7130</v>
      </c>
      <c r="L34" s="395">
        <v>19676</v>
      </c>
      <c r="M34" s="397">
        <v>3112</v>
      </c>
      <c r="N34" s="48"/>
    </row>
    <row r="35" spans="1:14" ht="12.75">
      <c r="A35" s="820" t="s">
        <v>74</v>
      </c>
      <c r="B35" s="208" t="s">
        <v>75</v>
      </c>
      <c r="C35" s="23"/>
      <c r="D35" s="23"/>
      <c r="E35" s="23"/>
      <c r="F35" s="392"/>
      <c r="G35" s="155">
        <v>262724</v>
      </c>
      <c r="H35" s="22">
        <v>282541</v>
      </c>
      <c r="I35" s="22"/>
      <c r="J35" s="22">
        <v>262144</v>
      </c>
      <c r="K35" s="395">
        <v>3444</v>
      </c>
      <c r="L35" s="395">
        <v>5689</v>
      </c>
      <c r="M35" s="397">
        <v>4839</v>
      </c>
      <c r="N35" s="48"/>
    </row>
    <row r="36" spans="1:14" ht="12.75">
      <c r="A36" s="821"/>
      <c r="B36" s="208" t="s">
        <v>76</v>
      </c>
      <c r="C36" s="22"/>
      <c r="D36" s="22"/>
      <c r="E36" s="22"/>
      <c r="F36" s="155"/>
      <c r="G36" s="155">
        <v>50410</v>
      </c>
      <c r="H36" s="22">
        <v>51955</v>
      </c>
      <c r="I36" s="22"/>
      <c r="J36" s="22">
        <v>45660</v>
      </c>
      <c r="K36" s="395"/>
      <c r="L36" s="395">
        <v>515</v>
      </c>
      <c r="M36" s="397">
        <v>1052</v>
      </c>
      <c r="N36" s="48"/>
    </row>
    <row r="37" spans="1:14" ht="12.75">
      <c r="A37" s="821"/>
      <c r="B37" s="209" t="s">
        <v>225</v>
      </c>
      <c r="C37" s="22"/>
      <c r="D37" s="22"/>
      <c r="E37" s="22"/>
      <c r="F37" s="155"/>
      <c r="G37" s="155">
        <v>25976</v>
      </c>
      <c r="H37" s="22">
        <v>27078</v>
      </c>
      <c r="I37" s="22"/>
      <c r="J37" s="22">
        <v>26025</v>
      </c>
      <c r="K37" s="395"/>
      <c r="L37" s="395"/>
      <c r="M37" s="397">
        <v>297</v>
      </c>
      <c r="N37" s="48"/>
    </row>
    <row r="38" spans="1:14" ht="12.75">
      <c r="A38" s="821"/>
      <c r="B38" s="208" t="s">
        <v>260</v>
      </c>
      <c r="C38" s="23"/>
      <c r="D38" s="23"/>
      <c r="E38" s="23"/>
      <c r="F38" s="392"/>
      <c r="G38" s="155">
        <v>169002</v>
      </c>
      <c r="H38" s="22">
        <v>173941</v>
      </c>
      <c r="I38" s="22"/>
      <c r="J38" s="22">
        <v>160625</v>
      </c>
      <c r="K38" s="395">
        <v>270</v>
      </c>
      <c r="L38" s="395">
        <v>1620</v>
      </c>
      <c r="M38" s="397">
        <v>4601</v>
      </c>
      <c r="N38" s="48"/>
    </row>
    <row r="39" spans="1:14" ht="12.75">
      <c r="A39" s="822"/>
      <c r="B39" s="208" t="s">
        <v>238</v>
      </c>
      <c r="C39" s="22"/>
      <c r="D39" s="22"/>
      <c r="E39" s="22"/>
      <c r="F39" s="155"/>
      <c r="G39" s="155">
        <v>24769</v>
      </c>
      <c r="H39" s="22">
        <v>29151</v>
      </c>
      <c r="I39" s="22"/>
      <c r="J39" s="22">
        <v>26361</v>
      </c>
      <c r="K39" s="395">
        <v>4000</v>
      </c>
      <c r="L39" s="395">
        <v>4566</v>
      </c>
      <c r="M39" s="397">
        <v>1742</v>
      </c>
      <c r="N39" s="48"/>
    </row>
    <row r="40" spans="1:14" ht="12.75">
      <c r="A40" s="823" t="s">
        <v>77</v>
      </c>
      <c r="B40" s="208" t="s">
        <v>79</v>
      </c>
      <c r="C40" s="23"/>
      <c r="D40" s="23"/>
      <c r="E40" s="23"/>
      <c r="F40" s="392"/>
      <c r="G40" s="155">
        <v>205469</v>
      </c>
      <c r="H40" s="22">
        <v>210500</v>
      </c>
      <c r="I40" s="22"/>
      <c r="J40" s="22">
        <v>190278</v>
      </c>
      <c r="K40" s="395">
        <v>1695</v>
      </c>
      <c r="L40" s="395">
        <v>2285</v>
      </c>
      <c r="M40" s="397">
        <v>8063</v>
      </c>
      <c r="N40" s="48"/>
    </row>
    <row r="41" spans="1:14" ht="12.75">
      <c r="A41" s="823"/>
      <c r="B41" s="209" t="s">
        <v>224</v>
      </c>
      <c r="C41" s="23"/>
      <c r="D41" s="23"/>
      <c r="E41" s="23"/>
      <c r="F41" s="392"/>
      <c r="G41" s="155">
        <v>9233</v>
      </c>
      <c r="H41" s="22">
        <v>9535</v>
      </c>
      <c r="I41" s="22"/>
      <c r="J41" s="22">
        <v>8588</v>
      </c>
      <c r="K41" s="395"/>
      <c r="L41" s="395"/>
      <c r="M41" s="397"/>
      <c r="N41" s="48"/>
    </row>
    <row r="42" spans="1:14" ht="12.75">
      <c r="A42" s="186" t="s">
        <v>78</v>
      </c>
      <c r="B42" s="208" t="s">
        <v>239</v>
      </c>
      <c r="C42" s="23">
        <v>13200</v>
      </c>
      <c r="D42" s="23">
        <v>13200</v>
      </c>
      <c r="E42" s="23"/>
      <c r="F42" s="392">
        <v>7450</v>
      </c>
      <c r="G42" s="155">
        <v>149075</v>
      </c>
      <c r="H42" s="22">
        <v>152822</v>
      </c>
      <c r="I42" s="22"/>
      <c r="J42" s="22">
        <v>153265</v>
      </c>
      <c r="K42" s="395">
        <v>12756</v>
      </c>
      <c r="L42" s="395">
        <v>13056</v>
      </c>
      <c r="M42" s="397"/>
      <c r="N42" s="48"/>
    </row>
    <row r="43" spans="1:14" ht="12.75">
      <c r="A43" s="186" t="s">
        <v>80</v>
      </c>
      <c r="B43" s="208" t="s">
        <v>81</v>
      </c>
      <c r="C43" s="23"/>
      <c r="D43" s="23"/>
      <c r="E43" s="23"/>
      <c r="F43" s="392"/>
      <c r="G43" s="155">
        <v>105126</v>
      </c>
      <c r="H43" s="22">
        <v>113647</v>
      </c>
      <c r="I43" s="22"/>
      <c r="J43" s="22"/>
      <c r="K43" s="395">
        <v>10508</v>
      </c>
      <c r="L43" s="395">
        <v>10492</v>
      </c>
      <c r="M43" s="397"/>
      <c r="N43" s="48"/>
    </row>
    <row r="44" spans="1:14" ht="12.75">
      <c r="A44" s="186" t="s">
        <v>82</v>
      </c>
      <c r="B44" s="208" t="s">
        <v>83</v>
      </c>
      <c r="C44" s="23"/>
      <c r="D44" s="23"/>
      <c r="E44" s="23"/>
      <c r="F44" s="392"/>
      <c r="G44" s="155">
        <v>113419</v>
      </c>
      <c r="H44" s="22">
        <v>76374</v>
      </c>
      <c r="I44" s="22"/>
      <c r="J44" s="22">
        <v>78750</v>
      </c>
      <c r="K44" s="395">
        <v>283</v>
      </c>
      <c r="L44" s="395">
        <v>326</v>
      </c>
      <c r="M44" s="397">
        <v>64</v>
      </c>
      <c r="N44" s="48"/>
    </row>
    <row r="45" spans="1:14" ht="12.75">
      <c r="A45" s="820" t="s">
        <v>84</v>
      </c>
      <c r="B45" s="208" t="s">
        <v>85</v>
      </c>
      <c r="C45" s="23"/>
      <c r="D45" s="23"/>
      <c r="E45" s="23"/>
      <c r="F45" s="392"/>
      <c r="G45" s="155">
        <v>45866</v>
      </c>
      <c r="H45" s="22">
        <v>48949</v>
      </c>
      <c r="I45" s="22"/>
      <c r="J45" s="22">
        <v>46520</v>
      </c>
      <c r="K45" s="395">
        <v>137</v>
      </c>
      <c r="L45" s="395">
        <v>138</v>
      </c>
      <c r="M45" s="397"/>
      <c r="N45" s="48"/>
    </row>
    <row r="46" spans="1:14" ht="12.75">
      <c r="A46" s="821"/>
      <c r="B46" s="208" t="s">
        <v>86</v>
      </c>
      <c r="C46" s="22"/>
      <c r="D46" s="22"/>
      <c r="E46" s="22"/>
      <c r="F46" s="155"/>
      <c r="G46" s="155">
        <v>12691</v>
      </c>
      <c r="H46" s="22">
        <v>19701</v>
      </c>
      <c r="I46" s="22"/>
      <c r="J46" s="22">
        <v>13580</v>
      </c>
      <c r="K46" s="395">
        <v>127</v>
      </c>
      <c r="L46" s="395">
        <v>127</v>
      </c>
      <c r="M46" s="397"/>
      <c r="N46" s="48"/>
    </row>
    <row r="47" spans="1:14" ht="12.75">
      <c r="A47" s="821"/>
      <c r="B47" s="208" t="s">
        <v>262</v>
      </c>
      <c r="C47" s="23"/>
      <c r="D47" s="23"/>
      <c r="E47" s="23"/>
      <c r="F47" s="392"/>
      <c r="G47" s="155">
        <v>14087</v>
      </c>
      <c r="H47" s="22">
        <v>15538</v>
      </c>
      <c r="I47" s="22"/>
      <c r="J47" s="22">
        <v>13629</v>
      </c>
      <c r="K47" s="395">
        <v>53</v>
      </c>
      <c r="L47" s="395">
        <v>53</v>
      </c>
      <c r="M47" s="397"/>
      <c r="N47" s="48"/>
    </row>
    <row r="48" spans="1:14" ht="15.75" customHeight="1">
      <c r="A48" s="822"/>
      <c r="B48" s="208" t="s">
        <v>88</v>
      </c>
      <c r="C48" s="22"/>
      <c r="D48" s="22"/>
      <c r="E48" s="22"/>
      <c r="F48" s="155"/>
      <c r="G48" s="155">
        <v>15321</v>
      </c>
      <c r="H48" s="22">
        <v>15806</v>
      </c>
      <c r="I48" s="22"/>
      <c r="J48" s="22">
        <v>13095</v>
      </c>
      <c r="K48" s="395">
        <v>89</v>
      </c>
      <c r="L48" s="395">
        <v>89</v>
      </c>
      <c r="M48" s="397"/>
      <c r="N48" s="48"/>
    </row>
    <row r="49" spans="1:14" ht="12.75">
      <c r="A49" s="186" t="s">
        <v>87</v>
      </c>
      <c r="B49" s="208" t="s">
        <v>90</v>
      </c>
      <c r="C49" s="23"/>
      <c r="D49" s="23"/>
      <c r="E49" s="23"/>
      <c r="F49" s="392"/>
      <c r="G49" s="155">
        <v>256415</v>
      </c>
      <c r="H49" s="22">
        <v>262639</v>
      </c>
      <c r="I49" s="22"/>
      <c r="J49" s="22">
        <v>236725</v>
      </c>
      <c r="K49" s="395">
        <v>19192</v>
      </c>
      <c r="L49" s="395">
        <v>22300</v>
      </c>
      <c r="M49" s="397">
        <v>10500</v>
      </c>
      <c r="N49" s="48"/>
    </row>
    <row r="50" spans="1:14" s="8" customFormat="1" ht="25.5">
      <c r="A50" s="186">
        <v>10</v>
      </c>
      <c r="B50" s="208" t="s">
        <v>285</v>
      </c>
      <c r="C50" s="23">
        <v>2700</v>
      </c>
      <c r="D50" s="23">
        <v>2700</v>
      </c>
      <c r="E50" s="23"/>
      <c r="F50" s="392">
        <v>2700</v>
      </c>
      <c r="G50" s="155">
        <v>26677</v>
      </c>
      <c r="H50" s="22">
        <v>43041</v>
      </c>
      <c r="I50" s="22"/>
      <c r="J50" s="22">
        <v>14869</v>
      </c>
      <c r="K50" s="395">
        <v>1912</v>
      </c>
      <c r="L50" s="395">
        <v>5123</v>
      </c>
      <c r="M50" s="397"/>
      <c r="N50" s="48"/>
    </row>
    <row r="51" spans="1:14" ht="13.5" thickBot="1">
      <c r="A51" s="187" t="s">
        <v>91</v>
      </c>
      <c r="B51" s="210" t="s">
        <v>186</v>
      </c>
      <c r="C51" s="65">
        <v>58342</v>
      </c>
      <c r="D51" s="65">
        <v>58342</v>
      </c>
      <c r="E51" s="65"/>
      <c r="F51" s="393">
        <v>475000</v>
      </c>
      <c r="G51" s="156"/>
      <c r="H51" s="66"/>
      <c r="I51" s="66"/>
      <c r="J51" s="337"/>
      <c r="K51" s="396">
        <v>33703</v>
      </c>
      <c r="L51" s="396">
        <v>33307</v>
      </c>
      <c r="M51" s="398">
        <v>958</v>
      </c>
      <c r="N51" s="48"/>
    </row>
    <row r="52" spans="1:14" ht="13.5" thickBot="1">
      <c r="A52" s="205"/>
      <c r="B52" s="211" t="s">
        <v>93</v>
      </c>
      <c r="C52" s="167">
        <f aca="true" t="shared" si="2" ref="C52:M52">SUM(C33:C51)</f>
        <v>121042</v>
      </c>
      <c r="D52" s="73">
        <f t="shared" si="2"/>
        <v>106042</v>
      </c>
      <c r="E52" s="73">
        <f t="shared" si="2"/>
        <v>0</v>
      </c>
      <c r="F52" s="73">
        <f t="shared" si="2"/>
        <v>535150</v>
      </c>
      <c r="G52" s="73">
        <f t="shared" si="2"/>
        <v>2013362</v>
      </c>
      <c r="H52" s="73">
        <f t="shared" si="2"/>
        <v>2073967</v>
      </c>
      <c r="I52" s="73">
        <f t="shared" si="2"/>
        <v>0</v>
      </c>
      <c r="J52" s="73">
        <f>SUM(J33:J51)</f>
        <v>1803532</v>
      </c>
      <c r="K52" s="140">
        <f t="shared" si="2"/>
        <v>105999</v>
      </c>
      <c r="L52" s="73">
        <f t="shared" si="2"/>
        <v>132596</v>
      </c>
      <c r="M52" s="73">
        <f t="shared" si="2"/>
        <v>39427</v>
      </c>
      <c r="N52" s="48"/>
    </row>
    <row r="53" spans="1:14" ht="13.5" thickBot="1">
      <c r="A53" s="426" t="s">
        <v>92</v>
      </c>
      <c r="B53" s="212" t="s">
        <v>95</v>
      </c>
      <c r="C53" s="168"/>
      <c r="D53" s="70"/>
      <c r="E53" s="70"/>
      <c r="F53" s="70">
        <v>800000</v>
      </c>
      <c r="G53" s="71"/>
      <c r="H53" s="71">
        <v>38216</v>
      </c>
      <c r="I53" s="71"/>
      <c r="J53" s="135">
        <v>244963</v>
      </c>
      <c r="K53" s="204">
        <v>37175</v>
      </c>
      <c r="L53" s="72">
        <v>38956</v>
      </c>
      <c r="M53" s="157">
        <v>9216</v>
      </c>
      <c r="N53" s="48"/>
    </row>
    <row r="54" spans="1:14" ht="13.5" thickBot="1">
      <c r="A54" s="425"/>
      <c r="B54" s="163" t="s">
        <v>96</v>
      </c>
      <c r="C54" s="169">
        <f aca="true" t="shared" si="3" ref="C54:M54">SUM(C52:C53)</f>
        <v>121042</v>
      </c>
      <c r="D54" s="164">
        <f t="shared" si="3"/>
        <v>106042</v>
      </c>
      <c r="E54" s="164">
        <f t="shared" si="3"/>
        <v>0</v>
      </c>
      <c r="F54" s="164">
        <f t="shared" si="3"/>
        <v>1335150</v>
      </c>
      <c r="G54" s="164">
        <f t="shared" si="3"/>
        <v>2013362</v>
      </c>
      <c r="H54" s="164">
        <f t="shared" si="3"/>
        <v>2112183</v>
      </c>
      <c r="I54" s="164">
        <f t="shared" si="3"/>
        <v>0</v>
      </c>
      <c r="J54" s="164">
        <f t="shared" si="3"/>
        <v>2048495</v>
      </c>
      <c r="K54" s="309">
        <f t="shared" si="3"/>
        <v>143174</v>
      </c>
      <c r="L54" s="164">
        <f t="shared" si="3"/>
        <v>171552</v>
      </c>
      <c r="M54" s="164">
        <f t="shared" si="3"/>
        <v>48643</v>
      </c>
      <c r="N54" s="48"/>
    </row>
    <row r="55" spans="1:13" ht="16.5" thickTop="1">
      <c r="A55" s="9"/>
      <c r="B55" s="10"/>
      <c r="C55" s="11"/>
      <c r="D55" s="11"/>
      <c r="E55" s="11"/>
      <c r="F55" s="11"/>
      <c r="G55" s="11"/>
      <c r="H55" s="11"/>
      <c r="I55" s="111"/>
      <c r="J55" s="111"/>
      <c r="K55" s="11"/>
      <c r="L55" s="11"/>
      <c r="M55" s="11"/>
    </row>
    <row r="56" spans="1:13" ht="15.75">
      <c r="A56" s="9"/>
      <c r="B56" s="10"/>
      <c r="C56" s="11"/>
      <c r="D56" s="11"/>
      <c r="E56" s="11"/>
      <c r="F56" s="11"/>
      <c r="G56" s="11"/>
      <c r="H56" s="11"/>
      <c r="I56" s="11"/>
      <c r="J56" s="111"/>
      <c r="K56" s="11"/>
      <c r="L56" s="11"/>
      <c r="M56" s="11"/>
    </row>
    <row r="57" spans="1:13" ht="1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 thickBot="1">
      <c r="A58" s="35"/>
      <c r="B58" s="35" t="s">
        <v>177</v>
      </c>
      <c r="C58" s="35"/>
      <c r="D58" s="35" t="s">
        <v>266</v>
      </c>
      <c r="E58" s="35"/>
      <c r="F58" s="35"/>
      <c r="G58" s="35"/>
      <c r="H58" s="35"/>
      <c r="I58" s="35"/>
      <c r="J58" s="35"/>
      <c r="K58" s="35"/>
      <c r="L58" s="35"/>
      <c r="M58" s="35"/>
    </row>
    <row r="59" spans="1:7" ht="15.75" customHeight="1" thickTop="1">
      <c r="A59" s="165"/>
      <c r="B59" s="835" t="s">
        <v>99</v>
      </c>
      <c r="C59" s="835"/>
      <c r="D59" s="835"/>
      <c r="E59" s="827"/>
      <c r="F59" s="343"/>
      <c r="G59" s="35"/>
    </row>
    <row r="60" spans="1:7" ht="38.25">
      <c r="A60" s="145" t="s">
        <v>70</v>
      </c>
      <c r="B60" s="63" t="s">
        <v>71</v>
      </c>
      <c r="C60" s="63" t="s">
        <v>349</v>
      </c>
      <c r="D60" s="63" t="s">
        <v>334</v>
      </c>
      <c r="E60" s="394"/>
      <c r="F60" s="63" t="s">
        <v>377</v>
      </c>
      <c r="G60" s="35"/>
    </row>
    <row r="61" spans="1:7" ht="25.5">
      <c r="A61" s="151" t="s">
        <v>7</v>
      </c>
      <c r="B61" s="108" t="s">
        <v>72</v>
      </c>
      <c r="C61" s="22">
        <f>C6+G6+K6+C33+G33+K33</f>
        <v>237201</v>
      </c>
      <c r="D61" s="22">
        <f>D6+H6+L6+D33+H33+L33</f>
        <v>243761</v>
      </c>
      <c r="E61" s="22">
        <f>E6+I6+M6+E33+I33+M33</f>
        <v>4199</v>
      </c>
      <c r="F61" s="22">
        <f aca="true" t="shared" si="4" ref="F61:F82">F6+J6+M6+F33+J33+M33</f>
        <v>226367</v>
      </c>
      <c r="G61" s="423"/>
    </row>
    <row r="62" spans="1:7" ht="25.5">
      <c r="A62" s="151" t="s">
        <v>11</v>
      </c>
      <c r="B62" s="108" t="s">
        <v>73</v>
      </c>
      <c r="C62" s="22">
        <f aca="true" t="shared" si="5" ref="C62:C79">C7+G7+K7+C34+G34+K34</f>
        <v>550805</v>
      </c>
      <c r="D62" s="22">
        <f aca="true" t="shared" si="6" ref="D62:D79">D7+H7+L7+D34+H34+L34</f>
        <v>590972</v>
      </c>
      <c r="E62" s="155"/>
      <c r="F62" s="22">
        <f t="shared" si="4"/>
        <v>565536</v>
      </c>
      <c r="G62" s="423"/>
    </row>
    <row r="63" spans="1:7" ht="12.75">
      <c r="A63" s="814" t="s">
        <v>74</v>
      </c>
      <c r="B63" s="108" t="s">
        <v>75</v>
      </c>
      <c r="C63" s="22">
        <f t="shared" si="5"/>
        <v>272118</v>
      </c>
      <c r="D63" s="22">
        <f t="shared" si="6"/>
        <v>296517</v>
      </c>
      <c r="E63" s="155"/>
      <c r="F63" s="22">
        <f t="shared" si="4"/>
        <v>268977</v>
      </c>
      <c r="G63" s="423"/>
    </row>
    <row r="64" spans="1:7" ht="12.75">
      <c r="A64" s="815"/>
      <c r="B64" s="108" t="s">
        <v>76</v>
      </c>
      <c r="C64" s="22">
        <f t="shared" si="5"/>
        <v>52810</v>
      </c>
      <c r="D64" s="22">
        <f t="shared" si="6"/>
        <v>55010</v>
      </c>
      <c r="E64" s="155"/>
      <c r="F64" s="22">
        <f t="shared" si="4"/>
        <v>48812</v>
      </c>
      <c r="G64" s="423"/>
    </row>
    <row r="65" spans="1:7" ht="12.75">
      <c r="A65" s="815"/>
      <c r="B65" s="64" t="s">
        <v>225</v>
      </c>
      <c r="C65" s="22">
        <f t="shared" si="5"/>
        <v>25976</v>
      </c>
      <c r="D65" s="22">
        <f t="shared" si="6"/>
        <v>27090</v>
      </c>
      <c r="E65" s="155"/>
      <c r="F65" s="22">
        <f t="shared" si="4"/>
        <v>26322</v>
      </c>
      <c r="G65" s="423"/>
    </row>
    <row r="66" spans="1:7" ht="12.75">
      <c r="A66" s="815"/>
      <c r="B66" s="108" t="s">
        <v>260</v>
      </c>
      <c r="C66" s="22">
        <f t="shared" si="5"/>
        <v>173922</v>
      </c>
      <c r="D66" s="22">
        <f t="shared" si="6"/>
        <v>180839</v>
      </c>
      <c r="E66" s="155"/>
      <c r="F66" s="22">
        <f t="shared" si="4"/>
        <v>165326</v>
      </c>
      <c r="G66" s="423"/>
    </row>
    <row r="67" spans="1:7" ht="12.75">
      <c r="A67" s="816"/>
      <c r="B67" s="108" t="s">
        <v>238</v>
      </c>
      <c r="C67" s="22">
        <f t="shared" si="5"/>
        <v>67228</v>
      </c>
      <c r="D67" s="22">
        <f t="shared" si="6"/>
        <v>72753</v>
      </c>
      <c r="E67" s="155"/>
      <c r="F67" s="22">
        <f t="shared" si="4"/>
        <v>74770</v>
      </c>
      <c r="G67" s="423"/>
    </row>
    <row r="68" spans="1:7" ht="12.75">
      <c r="A68" s="817" t="s">
        <v>77</v>
      </c>
      <c r="B68" s="108" t="s">
        <v>79</v>
      </c>
      <c r="C68" s="22">
        <f t="shared" si="5"/>
        <v>225466</v>
      </c>
      <c r="D68" s="22">
        <f t="shared" si="6"/>
        <v>231087</v>
      </c>
      <c r="E68" s="155"/>
      <c r="F68" s="22">
        <f t="shared" si="4"/>
        <v>218360</v>
      </c>
      <c r="G68" s="423"/>
    </row>
    <row r="69" spans="1:7" ht="12.75">
      <c r="A69" s="817"/>
      <c r="B69" s="64" t="s">
        <v>224</v>
      </c>
      <c r="C69" s="22">
        <f t="shared" si="5"/>
        <v>9233</v>
      </c>
      <c r="D69" s="22">
        <f t="shared" si="6"/>
        <v>9535</v>
      </c>
      <c r="E69" s="155"/>
      <c r="F69" s="22">
        <f t="shared" si="4"/>
        <v>8588</v>
      </c>
      <c r="G69" s="423"/>
    </row>
    <row r="70" spans="1:7" ht="12.75">
      <c r="A70" s="151" t="s">
        <v>78</v>
      </c>
      <c r="B70" s="108" t="s">
        <v>239</v>
      </c>
      <c r="C70" s="22">
        <f t="shared" si="5"/>
        <v>182803</v>
      </c>
      <c r="D70" s="22">
        <f t="shared" si="6"/>
        <v>189143</v>
      </c>
      <c r="E70" s="155"/>
      <c r="F70" s="22">
        <f t="shared" si="4"/>
        <v>167215</v>
      </c>
      <c r="G70" s="423"/>
    </row>
    <row r="71" spans="1:7" ht="12.75">
      <c r="A71" s="151" t="s">
        <v>80</v>
      </c>
      <c r="B71" s="108" t="s">
        <v>81</v>
      </c>
      <c r="C71" s="22">
        <f t="shared" si="5"/>
        <v>247854</v>
      </c>
      <c r="D71" s="22">
        <f t="shared" si="6"/>
        <v>257486</v>
      </c>
      <c r="E71" s="155"/>
      <c r="F71" s="22">
        <f t="shared" si="4"/>
        <v>0</v>
      </c>
      <c r="G71" s="423"/>
    </row>
    <row r="72" spans="1:7" ht="12.75">
      <c r="A72" s="151" t="s">
        <v>82</v>
      </c>
      <c r="B72" s="108" t="s">
        <v>83</v>
      </c>
      <c r="C72" s="22">
        <f t="shared" si="5"/>
        <v>163332</v>
      </c>
      <c r="D72" s="22">
        <f t="shared" si="6"/>
        <v>126330</v>
      </c>
      <c r="E72" s="155"/>
      <c r="F72" s="22">
        <f t="shared" si="4"/>
        <v>132101</v>
      </c>
      <c r="G72" s="423"/>
    </row>
    <row r="73" spans="1:7" ht="12.75">
      <c r="A73" s="814" t="s">
        <v>84</v>
      </c>
      <c r="B73" s="108" t="s">
        <v>85</v>
      </c>
      <c r="C73" s="22">
        <f t="shared" si="5"/>
        <v>60043</v>
      </c>
      <c r="D73" s="22">
        <f t="shared" si="6"/>
        <v>63127</v>
      </c>
      <c r="E73" s="155"/>
      <c r="F73" s="22">
        <f t="shared" si="4"/>
        <v>63795</v>
      </c>
      <c r="G73" s="423"/>
    </row>
    <row r="74" spans="1:7" ht="12.75">
      <c r="A74" s="815"/>
      <c r="B74" s="108" t="s">
        <v>86</v>
      </c>
      <c r="C74" s="22">
        <f t="shared" si="5"/>
        <v>25464</v>
      </c>
      <c r="D74" s="22">
        <f t="shared" si="6"/>
        <v>27804</v>
      </c>
      <c r="E74" s="155"/>
      <c r="F74" s="22">
        <f t="shared" si="4"/>
        <v>24720</v>
      </c>
      <c r="G74" s="423"/>
    </row>
    <row r="75" spans="1:7" ht="12.75">
      <c r="A75" s="815"/>
      <c r="B75" s="108" t="s">
        <v>262</v>
      </c>
      <c r="C75" s="22">
        <f t="shared" si="5"/>
        <v>32060</v>
      </c>
      <c r="D75" s="22">
        <f t="shared" si="6"/>
        <v>33636</v>
      </c>
      <c r="E75" s="155"/>
      <c r="F75" s="22">
        <f t="shared" si="4"/>
        <v>30485</v>
      </c>
      <c r="G75" s="423"/>
    </row>
    <row r="76" spans="1:7" ht="16.5" customHeight="1">
      <c r="A76" s="816"/>
      <c r="B76" s="108" t="s">
        <v>88</v>
      </c>
      <c r="C76" s="22">
        <f t="shared" si="5"/>
        <v>15410</v>
      </c>
      <c r="D76" s="22">
        <f t="shared" si="6"/>
        <v>17815</v>
      </c>
      <c r="E76" s="155"/>
      <c r="F76" s="22">
        <f t="shared" si="4"/>
        <v>14653</v>
      </c>
      <c r="G76" s="423"/>
    </row>
    <row r="77" spans="1:7" ht="12.75">
      <c r="A77" s="151" t="s">
        <v>87</v>
      </c>
      <c r="B77" s="108" t="s">
        <v>90</v>
      </c>
      <c r="C77" s="22">
        <f t="shared" si="5"/>
        <v>278607</v>
      </c>
      <c r="D77" s="22">
        <f t="shared" si="6"/>
        <v>290586</v>
      </c>
      <c r="E77" s="155"/>
      <c r="F77" s="22">
        <f t="shared" si="4"/>
        <v>250925</v>
      </c>
      <c r="G77" s="423"/>
    </row>
    <row r="78" spans="1:7" s="8" customFormat="1" ht="25.5">
      <c r="A78" s="151">
        <v>10</v>
      </c>
      <c r="B78" s="108" t="s">
        <v>285</v>
      </c>
      <c r="C78" s="22">
        <f t="shared" si="5"/>
        <v>68132</v>
      </c>
      <c r="D78" s="22">
        <f t="shared" si="6"/>
        <v>132366</v>
      </c>
      <c r="E78" s="155"/>
      <c r="F78" s="22">
        <f t="shared" si="4"/>
        <v>135865</v>
      </c>
      <c r="G78" s="423"/>
    </row>
    <row r="79" spans="1:7" ht="13.5" thickBot="1">
      <c r="A79" s="150" t="s">
        <v>91</v>
      </c>
      <c r="B79" s="109" t="s">
        <v>186</v>
      </c>
      <c r="C79" s="66">
        <f t="shared" si="5"/>
        <v>94545</v>
      </c>
      <c r="D79" s="66">
        <f t="shared" si="6"/>
        <v>94559</v>
      </c>
      <c r="E79" s="156"/>
      <c r="F79" s="66">
        <f t="shared" si="4"/>
        <v>477453</v>
      </c>
      <c r="G79" s="423"/>
    </row>
    <row r="80" spans="1:7" ht="13.5" thickBot="1">
      <c r="A80" s="160"/>
      <c r="B80" s="68" t="s">
        <v>93</v>
      </c>
      <c r="C80" s="73">
        <f>SUM(C61:C79)</f>
        <v>2783009</v>
      </c>
      <c r="D80" s="304">
        <f>D25+H25+L25+D52+H52+L52</f>
        <v>2940416</v>
      </c>
      <c r="E80" s="304">
        <f>E25+I25+M25+E52+I52+M52</f>
        <v>123893</v>
      </c>
      <c r="F80" s="304">
        <f t="shared" si="4"/>
        <v>2900270</v>
      </c>
      <c r="G80" s="423"/>
    </row>
    <row r="81" spans="1:7" ht="12.75">
      <c r="A81" s="161" t="s">
        <v>92</v>
      </c>
      <c r="B81" s="310" t="s">
        <v>95</v>
      </c>
      <c r="C81" s="311">
        <f>C26+G26+K26+C53+G53+K53</f>
        <v>1696231</v>
      </c>
      <c r="D81" s="311">
        <f>D26+H26+L26+D53+H53+L53</f>
        <v>1736228</v>
      </c>
      <c r="E81" s="311">
        <f>E26+I26+M26+E53+I53+M53</f>
        <v>1372761</v>
      </c>
      <c r="F81" s="311">
        <f>F26+J26+M26+F53+J53+M53</f>
        <v>2542724</v>
      </c>
      <c r="G81" s="423"/>
    </row>
    <row r="82" spans="1:7" ht="13.5" thickBot="1">
      <c r="A82" s="400"/>
      <c r="B82" s="312" t="s">
        <v>96</v>
      </c>
      <c r="C82" s="313">
        <f>C80+C81</f>
        <v>4479240</v>
      </c>
      <c r="D82" s="313">
        <f>D27+H27+L27+D54+H54+L54</f>
        <v>4676644</v>
      </c>
      <c r="E82" s="313">
        <f>SUM(E80:E81)</f>
        <v>1496654</v>
      </c>
      <c r="F82" s="313">
        <f t="shared" si="4"/>
        <v>5442994</v>
      </c>
      <c r="G82" s="423"/>
    </row>
    <row r="83" spans="1:7" ht="13.5" thickTop="1">
      <c r="A83" s="35"/>
      <c r="B83" s="35"/>
      <c r="C83" s="35"/>
      <c r="D83" s="35"/>
      <c r="E83" s="35"/>
      <c r="F83" s="35"/>
      <c r="G83" s="35"/>
    </row>
    <row r="84" spans="1:7" ht="12.75">
      <c r="A84" s="35"/>
      <c r="B84" s="35"/>
      <c r="C84" s="35"/>
      <c r="D84" s="35"/>
      <c r="E84" s="35"/>
      <c r="F84" s="35"/>
      <c r="G84" s="35"/>
    </row>
    <row r="85" spans="1:7" ht="12.75">
      <c r="A85" s="35"/>
      <c r="B85" s="35"/>
      <c r="C85" s="35"/>
      <c r="D85" s="35"/>
      <c r="E85" s="35"/>
      <c r="F85" s="35"/>
      <c r="G85" s="423"/>
    </row>
    <row r="86" spans="1:7" ht="12.75">
      <c r="A86" s="35"/>
      <c r="B86" s="35"/>
      <c r="C86" s="35"/>
      <c r="D86" s="35"/>
      <c r="E86" s="35"/>
      <c r="F86" s="35"/>
      <c r="G86" s="423"/>
    </row>
    <row r="87" spans="1:13" ht="16.5" customHeight="1">
      <c r="A87" s="35"/>
      <c r="B87" s="35"/>
      <c r="C87" s="35"/>
      <c r="D87" s="35"/>
      <c r="E87" s="35"/>
      <c r="F87" s="35"/>
      <c r="G87" s="35"/>
      <c r="H87" s="458"/>
      <c r="I87" s="458"/>
      <c r="J87" s="459"/>
      <c r="K87" s="459"/>
      <c r="L87" s="35"/>
      <c r="M87" s="35"/>
    </row>
    <row r="88" spans="1:13" ht="15.75" customHeight="1">
      <c r="A88" s="35"/>
      <c r="B88" s="35"/>
      <c r="C88" s="35"/>
      <c r="D88" s="35"/>
      <c r="E88" s="35"/>
      <c r="F88" s="35"/>
      <c r="G88" s="35"/>
      <c r="H88" s="134"/>
      <c r="I88" s="134"/>
      <c r="J88" s="134"/>
      <c r="K88" s="134"/>
      <c r="L88" s="35"/>
      <c r="M88" s="35"/>
    </row>
    <row r="89" spans="1:13" ht="12.75">
      <c r="A89" s="35"/>
      <c r="B89" s="35"/>
      <c r="C89" s="35"/>
      <c r="D89" s="35"/>
      <c r="E89" s="35"/>
      <c r="F89" s="35"/>
      <c r="G89" s="35"/>
      <c r="H89" s="134"/>
      <c r="I89" s="134"/>
      <c r="J89" s="134"/>
      <c r="K89" s="134"/>
      <c r="L89" s="35"/>
      <c r="M89" s="35"/>
    </row>
    <row r="90" spans="1:13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 thickBot="1">
      <c r="A91" s="35"/>
      <c r="B91" s="35" t="s">
        <v>40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5.75" customHeight="1" thickTop="1">
      <c r="A92" s="165"/>
      <c r="B92" s="172"/>
      <c r="C92" s="827" t="s">
        <v>100</v>
      </c>
      <c r="D92" s="826"/>
      <c r="E92" s="826"/>
      <c r="F92" s="342"/>
      <c r="G92" s="827" t="s">
        <v>101</v>
      </c>
      <c r="H92" s="826"/>
      <c r="I92" s="826"/>
      <c r="J92" s="828"/>
      <c r="K92" s="827" t="s">
        <v>102</v>
      </c>
      <c r="L92" s="826"/>
      <c r="M92" s="826"/>
    </row>
    <row r="93" spans="1:13" ht="38.25">
      <c r="A93" s="159" t="s">
        <v>70</v>
      </c>
      <c r="B93" s="63" t="s">
        <v>71</v>
      </c>
      <c r="C93" s="63" t="s">
        <v>349</v>
      </c>
      <c r="D93" s="63" t="s">
        <v>334</v>
      </c>
      <c r="E93" s="63"/>
      <c r="F93" s="63" t="s">
        <v>377</v>
      </c>
      <c r="G93" s="63" t="s">
        <v>349</v>
      </c>
      <c r="H93" s="63" t="s">
        <v>334</v>
      </c>
      <c r="I93" s="63"/>
      <c r="J93" s="63" t="s">
        <v>377</v>
      </c>
      <c r="K93" s="63" t="s">
        <v>349</v>
      </c>
      <c r="L93" s="63" t="s">
        <v>334</v>
      </c>
      <c r="M93" s="63" t="s">
        <v>377</v>
      </c>
    </row>
    <row r="94" spans="1:13" ht="25.5">
      <c r="A94" s="151" t="s">
        <v>7</v>
      </c>
      <c r="B94" s="108" t="s">
        <v>72</v>
      </c>
      <c r="C94" s="57">
        <v>121644</v>
      </c>
      <c r="D94" s="57">
        <v>123058</v>
      </c>
      <c r="E94" s="57"/>
      <c r="F94" s="136">
        <v>116935</v>
      </c>
      <c r="G94" s="155">
        <v>38410</v>
      </c>
      <c r="H94" s="22">
        <v>39360</v>
      </c>
      <c r="I94" s="22"/>
      <c r="J94" s="22">
        <v>30403</v>
      </c>
      <c r="K94" s="57">
        <v>59654</v>
      </c>
      <c r="L94" s="57">
        <v>63839</v>
      </c>
      <c r="M94" s="399">
        <v>66108</v>
      </c>
    </row>
    <row r="95" spans="1:13" ht="25.5">
      <c r="A95" s="151" t="s">
        <v>11</v>
      </c>
      <c r="B95" s="108" t="s">
        <v>73</v>
      </c>
      <c r="C95" s="23">
        <v>272606</v>
      </c>
      <c r="D95" s="23">
        <v>279737</v>
      </c>
      <c r="E95" s="23"/>
      <c r="F95" s="392">
        <v>272722</v>
      </c>
      <c r="G95" s="155">
        <v>83969</v>
      </c>
      <c r="H95" s="22">
        <v>86251</v>
      </c>
      <c r="I95" s="22"/>
      <c r="J95" s="22">
        <v>68245</v>
      </c>
      <c r="K95" s="57">
        <v>160230</v>
      </c>
      <c r="L95" s="57">
        <v>205984</v>
      </c>
      <c r="M95" s="399">
        <v>181820</v>
      </c>
    </row>
    <row r="96" spans="1:13" ht="12.75">
      <c r="A96" s="814" t="s">
        <v>74</v>
      </c>
      <c r="B96" s="108" t="s">
        <v>75</v>
      </c>
      <c r="C96" s="23">
        <v>183927</v>
      </c>
      <c r="D96" s="23">
        <v>194016</v>
      </c>
      <c r="E96" s="23"/>
      <c r="F96" s="392">
        <v>183799</v>
      </c>
      <c r="G96" s="155">
        <v>57104</v>
      </c>
      <c r="H96" s="22">
        <v>61276</v>
      </c>
      <c r="I96" s="22"/>
      <c r="J96" s="22">
        <v>49641</v>
      </c>
      <c r="K96" s="57">
        <v>23187</v>
      </c>
      <c r="L96" s="57">
        <v>31153</v>
      </c>
      <c r="M96" s="399">
        <v>29477</v>
      </c>
    </row>
    <row r="97" spans="1:13" ht="12.75">
      <c r="A97" s="815"/>
      <c r="B97" s="108" t="s">
        <v>76</v>
      </c>
      <c r="C97" s="22">
        <v>33193</v>
      </c>
      <c r="D97" s="22">
        <v>34199</v>
      </c>
      <c r="E97" s="22"/>
      <c r="F97" s="155">
        <v>32230</v>
      </c>
      <c r="G97" s="155">
        <v>10122</v>
      </c>
      <c r="H97" s="22">
        <v>10471</v>
      </c>
      <c r="I97" s="22"/>
      <c r="J97" s="22">
        <v>8626</v>
      </c>
      <c r="K97" s="57">
        <v>8771</v>
      </c>
      <c r="L97" s="57">
        <v>9416</v>
      </c>
      <c r="M97" s="399">
        <v>7856</v>
      </c>
    </row>
    <row r="98" spans="1:13" ht="12.75">
      <c r="A98" s="815"/>
      <c r="B98" s="64" t="s">
        <v>225</v>
      </c>
      <c r="C98" s="22">
        <v>17354</v>
      </c>
      <c r="D98" s="22">
        <v>17515</v>
      </c>
      <c r="E98" s="22"/>
      <c r="F98" s="155">
        <v>17377</v>
      </c>
      <c r="G98" s="155">
        <v>5408</v>
      </c>
      <c r="H98" s="22">
        <v>5675</v>
      </c>
      <c r="I98" s="22"/>
      <c r="J98" s="22">
        <v>4757</v>
      </c>
      <c r="K98" s="57">
        <v>2784</v>
      </c>
      <c r="L98" s="57">
        <v>3470</v>
      </c>
      <c r="M98" s="399">
        <v>3848</v>
      </c>
    </row>
    <row r="99" spans="1:13" ht="12.75">
      <c r="A99" s="815"/>
      <c r="B99" s="108" t="s">
        <v>260</v>
      </c>
      <c r="C99" s="23">
        <v>119391</v>
      </c>
      <c r="D99" s="23">
        <v>122140</v>
      </c>
      <c r="E99" s="23"/>
      <c r="F99" s="392">
        <v>115826</v>
      </c>
      <c r="G99" s="155">
        <v>36839</v>
      </c>
      <c r="H99" s="22">
        <v>37719</v>
      </c>
      <c r="I99" s="22"/>
      <c r="J99" s="22">
        <v>31426</v>
      </c>
      <c r="K99" s="57">
        <v>15062</v>
      </c>
      <c r="L99" s="57">
        <v>17450</v>
      </c>
      <c r="M99" s="399">
        <v>16070</v>
      </c>
    </row>
    <row r="100" spans="1:13" ht="12.75">
      <c r="A100" s="816"/>
      <c r="B100" s="108" t="s">
        <v>238</v>
      </c>
      <c r="C100" s="22">
        <v>41909</v>
      </c>
      <c r="D100" s="22">
        <v>44773</v>
      </c>
      <c r="E100" s="22"/>
      <c r="F100" s="155">
        <v>48507</v>
      </c>
      <c r="G100" s="155">
        <v>13166</v>
      </c>
      <c r="H100" s="22">
        <v>14069</v>
      </c>
      <c r="I100" s="22"/>
      <c r="J100" s="22">
        <v>13261</v>
      </c>
      <c r="K100" s="57">
        <v>10503</v>
      </c>
      <c r="L100" s="57">
        <v>12261</v>
      </c>
      <c r="M100" s="399">
        <v>12752</v>
      </c>
    </row>
    <row r="101" spans="1:13" ht="12.75">
      <c r="A101" s="817" t="s">
        <v>77</v>
      </c>
      <c r="B101" s="108" t="s">
        <v>79</v>
      </c>
      <c r="C101" s="23">
        <v>133630</v>
      </c>
      <c r="D101" s="23">
        <v>137135</v>
      </c>
      <c r="E101" s="23"/>
      <c r="F101" s="392">
        <v>127587</v>
      </c>
      <c r="G101" s="155">
        <v>41958</v>
      </c>
      <c r="H101" s="22">
        <v>43094</v>
      </c>
      <c r="I101" s="22"/>
      <c r="J101" s="22">
        <v>32427</v>
      </c>
      <c r="K101" s="57">
        <v>47778</v>
      </c>
      <c r="L101" s="57">
        <v>48758</v>
      </c>
      <c r="M101" s="399">
        <v>55221</v>
      </c>
    </row>
    <row r="102" spans="1:13" ht="12.75">
      <c r="A102" s="817"/>
      <c r="B102" s="64" t="s">
        <v>224</v>
      </c>
      <c r="C102" s="23">
        <v>6744</v>
      </c>
      <c r="D102" s="23">
        <v>6973</v>
      </c>
      <c r="E102" s="23"/>
      <c r="F102" s="392">
        <v>6700</v>
      </c>
      <c r="G102" s="155">
        <v>2139</v>
      </c>
      <c r="H102" s="22">
        <v>2212</v>
      </c>
      <c r="I102" s="22"/>
      <c r="J102" s="22">
        <v>1712</v>
      </c>
      <c r="K102" s="57">
        <v>350</v>
      </c>
      <c r="L102" s="57">
        <v>350</v>
      </c>
      <c r="M102" s="399">
        <v>176</v>
      </c>
    </row>
    <row r="103" spans="1:13" ht="12.75">
      <c r="A103" s="151" t="s">
        <v>78</v>
      </c>
      <c r="B103" s="108" t="s">
        <v>239</v>
      </c>
      <c r="C103" s="23">
        <v>106229</v>
      </c>
      <c r="D103" s="23">
        <v>109037</v>
      </c>
      <c r="E103" s="23"/>
      <c r="F103" s="392">
        <v>105179</v>
      </c>
      <c r="G103" s="155">
        <v>32794</v>
      </c>
      <c r="H103" s="22">
        <v>33693</v>
      </c>
      <c r="I103" s="22"/>
      <c r="J103" s="22">
        <v>26853</v>
      </c>
      <c r="K103" s="57">
        <v>23780</v>
      </c>
      <c r="L103" s="57">
        <v>31413</v>
      </c>
      <c r="M103" s="399">
        <v>28233</v>
      </c>
    </row>
    <row r="104" spans="1:13" ht="12.75">
      <c r="A104" s="151" t="s">
        <v>80</v>
      </c>
      <c r="B104" s="108" t="s">
        <v>81</v>
      </c>
      <c r="C104" s="23">
        <v>124849</v>
      </c>
      <c r="D104" s="23">
        <v>125576</v>
      </c>
      <c r="E104" s="23"/>
      <c r="F104" s="392"/>
      <c r="G104" s="155">
        <v>38295</v>
      </c>
      <c r="H104" s="22">
        <v>34530</v>
      </c>
      <c r="I104" s="22"/>
      <c r="J104" s="22"/>
      <c r="K104" s="57">
        <v>84360</v>
      </c>
      <c r="L104" s="57">
        <v>97030</v>
      </c>
      <c r="M104" s="399"/>
    </row>
    <row r="105" spans="1:13" ht="17.25" customHeight="1">
      <c r="A105" s="151" t="s">
        <v>82</v>
      </c>
      <c r="B105" s="108" t="s">
        <v>83</v>
      </c>
      <c r="C105" s="23">
        <v>66202</v>
      </c>
      <c r="D105" s="23">
        <v>38196</v>
      </c>
      <c r="E105" s="23"/>
      <c r="F105" s="392">
        <v>37116</v>
      </c>
      <c r="G105" s="155">
        <v>21507</v>
      </c>
      <c r="H105" s="22">
        <v>12468</v>
      </c>
      <c r="I105" s="22"/>
      <c r="J105" s="22">
        <v>8996</v>
      </c>
      <c r="K105" s="57">
        <v>60983</v>
      </c>
      <c r="L105" s="57">
        <v>64146</v>
      </c>
      <c r="M105" s="399">
        <v>71414</v>
      </c>
    </row>
    <row r="106" spans="1:13" ht="18" customHeight="1">
      <c r="A106" s="814" t="s">
        <v>84</v>
      </c>
      <c r="B106" s="108" t="s">
        <v>85</v>
      </c>
      <c r="C106" s="23">
        <v>17234</v>
      </c>
      <c r="D106" s="23">
        <v>18463</v>
      </c>
      <c r="E106" s="23"/>
      <c r="F106" s="392">
        <v>18799</v>
      </c>
      <c r="G106" s="155">
        <v>5207</v>
      </c>
      <c r="H106" s="22">
        <v>5376</v>
      </c>
      <c r="I106" s="22"/>
      <c r="J106" s="22">
        <v>4689</v>
      </c>
      <c r="K106" s="57">
        <v>30330</v>
      </c>
      <c r="L106" s="57">
        <v>32016</v>
      </c>
      <c r="M106" s="399">
        <v>34449</v>
      </c>
    </row>
    <row r="107" spans="1:13" ht="12.75">
      <c r="A107" s="815"/>
      <c r="B107" s="108" t="s">
        <v>86</v>
      </c>
      <c r="C107" s="22">
        <v>12490</v>
      </c>
      <c r="D107" s="22">
        <v>12748</v>
      </c>
      <c r="E107" s="22"/>
      <c r="F107" s="155">
        <v>12626</v>
      </c>
      <c r="G107" s="155">
        <v>3837</v>
      </c>
      <c r="H107" s="22">
        <v>3919</v>
      </c>
      <c r="I107" s="22"/>
      <c r="J107" s="22">
        <v>3294</v>
      </c>
      <c r="K107" s="57">
        <v>8887</v>
      </c>
      <c r="L107" s="57">
        <v>11137</v>
      </c>
      <c r="M107" s="399">
        <v>8800</v>
      </c>
    </row>
    <row r="108" spans="1:13" ht="12.75">
      <c r="A108" s="815"/>
      <c r="B108" s="108" t="s">
        <v>262</v>
      </c>
      <c r="C108" s="23">
        <v>15236</v>
      </c>
      <c r="D108" s="23">
        <v>15864</v>
      </c>
      <c r="E108" s="23"/>
      <c r="F108" s="392">
        <v>14928</v>
      </c>
      <c r="G108" s="155">
        <v>4646</v>
      </c>
      <c r="H108" s="22">
        <v>4807</v>
      </c>
      <c r="I108" s="22"/>
      <c r="J108" s="22">
        <v>3748</v>
      </c>
      <c r="K108" s="57">
        <v>12178</v>
      </c>
      <c r="L108" s="57">
        <v>12091</v>
      </c>
      <c r="M108" s="399">
        <v>11808</v>
      </c>
    </row>
    <row r="109" spans="1:13" ht="12.75">
      <c r="A109" s="816"/>
      <c r="B109" s="108" t="s">
        <v>88</v>
      </c>
      <c r="C109" s="22">
        <v>8717</v>
      </c>
      <c r="D109" s="22">
        <v>8991</v>
      </c>
      <c r="E109" s="22"/>
      <c r="F109" s="155">
        <v>8010</v>
      </c>
      <c r="G109" s="155">
        <v>2627</v>
      </c>
      <c r="H109" s="22">
        <v>2715</v>
      </c>
      <c r="I109" s="22"/>
      <c r="J109" s="22">
        <v>2023</v>
      </c>
      <c r="K109" s="57">
        <v>4066</v>
      </c>
      <c r="L109" s="57">
        <v>5854</v>
      </c>
      <c r="M109" s="399">
        <v>4620</v>
      </c>
    </row>
    <row r="110" spans="1:13" ht="12.75">
      <c r="A110" s="151" t="s">
        <v>87</v>
      </c>
      <c r="B110" s="108" t="s">
        <v>90</v>
      </c>
      <c r="C110" s="23">
        <v>186068</v>
      </c>
      <c r="D110" s="23">
        <v>190783</v>
      </c>
      <c r="E110" s="23"/>
      <c r="F110" s="392">
        <v>177245</v>
      </c>
      <c r="G110" s="155">
        <v>54875</v>
      </c>
      <c r="H110" s="22">
        <v>56384</v>
      </c>
      <c r="I110" s="22"/>
      <c r="J110" s="22">
        <v>44850</v>
      </c>
      <c r="K110" s="57">
        <v>34142</v>
      </c>
      <c r="L110" s="57">
        <v>32010</v>
      </c>
      <c r="M110" s="399">
        <v>28830</v>
      </c>
    </row>
    <row r="111" spans="1:13" ht="25.5">
      <c r="A111" s="151">
        <v>10</v>
      </c>
      <c r="B111" s="108" t="s">
        <v>285</v>
      </c>
      <c r="C111" s="23">
        <v>20003</v>
      </c>
      <c r="D111" s="23">
        <v>38751</v>
      </c>
      <c r="E111" s="23"/>
      <c r="F111" s="392">
        <v>35115</v>
      </c>
      <c r="G111" s="155">
        <v>6243</v>
      </c>
      <c r="H111" s="22">
        <v>12514</v>
      </c>
      <c r="I111" s="22"/>
      <c r="J111" s="22">
        <v>8566</v>
      </c>
      <c r="K111" s="57">
        <v>35559</v>
      </c>
      <c r="L111" s="57">
        <v>74274</v>
      </c>
      <c r="M111" s="399">
        <v>81215</v>
      </c>
    </row>
    <row r="112" spans="1:13" ht="13.5" thickBot="1">
      <c r="A112" s="150" t="s">
        <v>91</v>
      </c>
      <c r="B112" s="118" t="s">
        <v>186</v>
      </c>
      <c r="C112" s="62">
        <v>4398</v>
      </c>
      <c r="D112" s="62">
        <v>4548</v>
      </c>
      <c r="E112" s="62"/>
      <c r="F112" s="393">
        <v>4430</v>
      </c>
      <c r="G112" s="156">
        <v>1162</v>
      </c>
      <c r="H112" s="66">
        <v>1162</v>
      </c>
      <c r="I112" s="66"/>
      <c r="J112" s="66">
        <v>1360</v>
      </c>
      <c r="K112" s="67">
        <v>3725</v>
      </c>
      <c r="L112" s="67">
        <v>3575</v>
      </c>
      <c r="M112" s="427">
        <v>3913</v>
      </c>
    </row>
    <row r="113" spans="1:13" ht="13.5" thickBot="1">
      <c r="A113" s="160"/>
      <c r="B113" s="68" t="s">
        <v>93</v>
      </c>
      <c r="C113" s="73">
        <f aca="true" t="shared" si="7" ref="C113:M113">SUM(C94:C112)</f>
        <v>1491824</v>
      </c>
      <c r="D113" s="73">
        <f t="shared" si="7"/>
        <v>1522503</v>
      </c>
      <c r="E113" s="73">
        <f t="shared" si="7"/>
        <v>0</v>
      </c>
      <c r="F113" s="73">
        <f t="shared" si="7"/>
        <v>1335131</v>
      </c>
      <c r="G113" s="73">
        <f t="shared" si="7"/>
        <v>460308</v>
      </c>
      <c r="H113" s="73">
        <f t="shared" si="7"/>
        <v>467695</v>
      </c>
      <c r="I113" s="73">
        <f t="shared" si="7"/>
        <v>0</v>
      </c>
      <c r="J113" s="73">
        <f t="shared" si="7"/>
        <v>344877</v>
      </c>
      <c r="K113" s="73">
        <f t="shared" si="7"/>
        <v>626329</v>
      </c>
      <c r="L113" s="73">
        <f t="shared" si="7"/>
        <v>756227</v>
      </c>
      <c r="M113" s="73">
        <f t="shared" si="7"/>
        <v>646610</v>
      </c>
    </row>
    <row r="114" spans="1:13" ht="13.5" thickBot="1">
      <c r="A114" s="161" t="s">
        <v>92</v>
      </c>
      <c r="B114" s="69" t="s">
        <v>95</v>
      </c>
      <c r="C114" s="70">
        <v>713149</v>
      </c>
      <c r="D114" s="70">
        <v>742278</v>
      </c>
      <c r="E114" s="70"/>
      <c r="F114" s="70">
        <v>675053</v>
      </c>
      <c r="G114" s="71">
        <v>232723</v>
      </c>
      <c r="H114" s="71">
        <v>241775</v>
      </c>
      <c r="I114" s="71"/>
      <c r="J114" s="135">
        <v>184780</v>
      </c>
      <c r="K114" s="204">
        <v>732834</v>
      </c>
      <c r="L114" s="72">
        <v>716650</v>
      </c>
      <c r="M114" s="157">
        <v>640891</v>
      </c>
    </row>
    <row r="115" spans="1:13" ht="13.5" thickBot="1">
      <c r="A115" s="173"/>
      <c r="B115" s="174" t="s">
        <v>96</v>
      </c>
      <c r="C115" s="164">
        <f aca="true" t="shared" si="8" ref="C115:M115">SUM(C113:C114)</f>
        <v>2204973</v>
      </c>
      <c r="D115" s="164">
        <f t="shared" si="8"/>
        <v>2264781</v>
      </c>
      <c r="E115" s="164">
        <f t="shared" si="8"/>
        <v>0</v>
      </c>
      <c r="F115" s="164">
        <f t="shared" si="8"/>
        <v>2010184</v>
      </c>
      <c r="G115" s="164">
        <f t="shared" si="8"/>
        <v>693031</v>
      </c>
      <c r="H115" s="164">
        <f t="shared" si="8"/>
        <v>709470</v>
      </c>
      <c r="I115" s="164">
        <f t="shared" si="8"/>
        <v>0</v>
      </c>
      <c r="J115" s="164">
        <f t="shared" si="8"/>
        <v>529657</v>
      </c>
      <c r="K115" s="164">
        <f t="shared" si="8"/>
        <v>1359163</v>
      </c>
      <c r="L115" s="164">
        <f t="shared" si="8"/>
        <v>1472877</v>
      </c>
      <c r="M115" s="164">
        <f t="shared" si="8"/>
        <v>1287501</v>
      </c>
    </row>
    <row r="116" spans="1:13" ht="13.5" thickTop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 thickBot="1">
      <c r="A118" s="35"/>
      <c r="B118" s="35" t="s">
        <v>40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5.75" customHeight="1" thickTop="1">
      <c r="A119" s="165"/>
      <c r="B119" s="172"/>
      <c r="C119" s="827" t="s">
        <v>103</v>
      </c>
      <c r="D119" s="826"/>
      <c r="E119" s="826"/>
      <c r="F119" s="342"/>
      <c r="G119" s="827" t="s">
        <v>104</v>
      </c>
      <c r="H119" s="826"/>
      <c r="I119" s="826"/>
      <c r="J119" s="342"/>
      <c r="K119" s="827" t="s">
        <v>105</v>
      </c>
      <c r="L119" s="826"/>
      <c r="M119" s="826"/>
    </row>
    <row r="120" spans="1:13" ht="38.25">
      <c r="A120" s="159" t="s">
        <v>70</v>
      </c>
      <c r="B120" s="63" t="s">
        <v>71</v>
      </c>
      <c r="C120" s="63" t="s">
        <v>349</v>
      </c>
      <c r="D120" s="63" t="s">
        <v>334</v>
      </c>
      <c r="E120" s="63"/>
      <c r="F120" s="63" t="s">
        <v>377</v>
      </c>
      <c r="G120" s="63" t="s">
        <v>349</v>
      </c>
      <c r="H120" s="63" t="s">
        <v>334</v>
      </c>
      <c r="I120" s="63"/>
      <c r="J120" s="63" t="s">
        <v>377</v>
      </c>
      <c r="K120" s="63" t="s">
        <v>349</v>
      </c>
      <c r="L120" s="63" t="s">
        <v>334</v>
      </c>
      <c r="M120" s="447" t="s">
        <v>377</v>
      </c>
    </row>
    <row r="121" spans="1:13" ht="25.5">
      <c r="A121" s="151" t="s">
        <v>7</v>
      </c>
      <c r="B121" s="108" t="s">
        <v>72</v>
      </c>
      <c r="C121" s="57">
        <v>1656</v>
      </c>
      <c r="D121" s="57">
        <v>1656</v>
      </c>
      <c r="E121" s="57"/>
      <c r="F121" s="136">
        <v>1691</v>
      </c>
      <c r="G121" s="155">
        <v>1197</v>
      </c>
      <c r="H121" s="155">
        <v>1208</v>
      </c>
      <c r="I121" s="22"/>
      <c r="J121" s="22">
        <v>1230</v>
      </c>
      <c r="K121" s="57">
        <v>3800</v>
      </c>
      <c r="L121" s="57">
        <v>6700</v>
      </c>
      <c r="M121" s="448">
        <v>2200</v>
      </c>
    </row>
    <row r="122" spans="1:13" ht="25.5">
      <c r="A122" s="151" t="s">
        <v>11</v>
      </c>
      <c r="B122" s="108" t="s">
        <v>73</v>
      </c>
      <c r="C122" s="23">
        <v>4000</v>
      </c>
      <c r="D122" s="23">
        <v>4000</v>
      </c>
      <c r="E122" s="23"/>
      <c r="F122" s="392">
        <v>4000</v>
      </c>
      <c r="G122" s="155"/>
      <c r="H122" s="155"/>
      <c r="I122" s="22"/>
      <c r="J122" s="22"/>
      <c r="K122" s="57">
        <v>30000</v>
      </c>
      <c r="L122" s="57">
        <v>15000</v>
      </c>
      <c r="M122" s="448">
        <v>38750</v>
      </c>
    </row>
    <row r="123" spans="1:13" ht="12.75">
      <c r="A123" s="814" t="s">
        <v>74</v>
      </c>
      <c r="B123" s="108" t="s">
        <v>75</v>
      </c>
      <c r="C123" s="22">
        <v>5500</v>
      </c>
      <c r="D123" s="22">
        <v>7672</v>
      </c>
      <c r="E123" s="23"/>
      <c r="F123" s="392">
        <v>4560</v>
      </c>
      <c r="G123" s="155"/>
      <c r="H123" s="155"/>
      <c r="I123" s="22"/>
      <c r="J123" s="22"/>
      <c r="K123" s="57">
        <v>2400</v>
      </c>
      <c r="L123" s="57">
        <v>2400</v>
      </c>
      <c r="M123" s="448">
        <v>1500</v>
      </c>
    </row>
    <row r="124" spans="1:13" ht="12.75">
      <c r="A124" s="815"/>
      <c r="B124" s="108" t="s">
        <v>76</v>
      </c>
      <c r="C124" s="22">
        <v>100</v>
      </c>
      <c r="D124" s="22">
        <v>200</v>
      </c>
      <c r="E124" s="22"/>
      <c r="F124" s="155">
        <v>100</v>
      </c>
      <c r="G124" s="155"/>
      <c r="H124" s="155">
        <v>100</v>
      </c>
      <c r="I124" s="22"/>
      <c r="J124" s="22"/>
      <c r="K124" s="57">
        <v>624</v>
      </c>
      <c r="L124" s="57">
        <v>624</v>
      </c>
      <c r="M124" s="448"/>
    </row>
    <row r="125" spans="1:13" ht="12.75">
      <c r="A125" s="815"/>
      <c r="B125" s="64" t="s">
        <v>225</v>
      </c>
      <c r="C125" s="22">
        <v>430</v>
      </c>
      <c r="D125" s="22">
        <v>430</v>
      </c>
      <c r="E125" s="22"/>
      <c r="F125" s="155">
        <v>340</v>
      </c>
      <c r="G125" s="155"/>
      <c r="H125" s="155"/>
      <c r="I125" s="22"/>
      <c r="J125" s="22"/>
      <c r="K125" s="57"/>
      <c r="L125" s="57"/>
      <c r="M125" s="448"/>
    </row>
    <row r="126" spans="1:13" ht="12.75">
      <c r="A126" s="815"/>
      <c r="B126" s="108" t="s">
        <v>260</v>
      </c>
      <c r="C126" s="22">
        <v>2630</v>
      </c>
      <c r="D126" s="22">
        <v>2630</v>
      </c>
      <c r="E126" s="23"/>
      <c r="F126" s="392">
        <v>2004</v>
      </c>
      <c r="G126" s="155"/>
      <c r="H126" s="155">
        <v>900</v>
      </c>
      <c r="I126" s="22"/>
      <c r="J126" s="22"/>
      <c r="K126" s="57"/>
      <c r="L126" s="57"/>
      <c r="M126" s="448"/>
    </row>
    <row r="127" spans="1:13" ht="12.75">
      <c r="A127" s="816"/>
      <c r="B127" s="108" t="s">
        <v>238</v>
      </c>
      <c r="C127" s="22"/>
      <c r="D127" s="22"/>
      <c r="E127" s="22"/>
      <c r="F127" s="155"/>
      <c r="G127" s="155"/>
      <c r="H127" s="155"/>
      <c r="I127" s="22"/>
      <c r="J127" s="22"/>
      <c r="K127" s="57"/>
      <c r="L127" s="57"/>
      <c r="M127" s="448">
        <v>250</v>
      </c>
    </row>
    <row r="128" spans="1:13" ht="12.75">
      <c r="A128" s="817" t="s">
        <v>77</v>
      </c>
      <c r="B128" s="108" t="s">
        <v>79</v>
      </c>
      <c r="C128" s="23"/>
      <c r="D128" s="23"/>
      <c r="E128" s="23"/>
      <c r="F128" s="392"/>
      <c r="G128" s="155"/>
      <c r="H128" s="155"/>
      <c r="I128" s="22"/>
      <c r="J128" s="22"/>
      <c r="K128" s="57">
        <v>2100</v>
      </c>
      <c r="L128" s="57">
        <v>2100</v>
      </c>
      <c r="M128" s="448">
        <v>3125</v>
      </c>
    </row>
    <row r="129" spans="1:13" ht="12.75">
      <c r="A129" s="817"/>
      <c r="B129" s="64" t="s">
        <v>224</v>
      </c>
      <c r="C129" s="23"/>
      <c r="D129" s="23"/>
      <c r="E129" s="23"/>
      <c r="F129" s="392"/>
      <c r="G129" s="155"/>
      <c r="H129" s="155"/>
      <c r="I129" s="22"/>
      <c r="J129" s="22"/>
      <c r="K129" s="57"/>
      <c r="L129" s="57"/>
      <c r="M129" s="448"/>
    </row>
    <row r="130" spans="1:13" ht="12.75">
      <c r="A130" s="151" t="s">
        <v>78</v>
      </c>
      <c r="B130" s="108" t="s">
        <v>239</v>
      </c>
      <c r="C130" s="23">
        <v>600</v>
      </c>
      <c r="D130" s="23">
        <v>600</v>
      </c>
      <c r="E130" s="23"/>
      <c r="F130" s="392">
        <v>600</v>
      </c>
      <c r="G130" s="155"/>
      <c r="H130" s="155"/>
      <c r="I130" s="22"/>
      <c r="J130" s="22"/>
      <c r="K130" s="57">
        <v>14400</v>
      </c>
      <c r="L130" s="57">
        <v>14400</v>
      </c>
      <c r="M130" s="448">
        <v>6350</v>
      </c>
    </row>
    <row r="131" spans="1:13" ht="12.75">
      <c r="A131" s="151" t="s">
        <v>80</v>
      </c>
      <c r="B131" s="108" t="s">
        <v>81</v>
      </c>
      <c r="C131" s="23">
        <v>350</v>
      </c>
      <c r="D131" s="23">
        <v>350</v>
      </c>
      <c r="E131" s="23"/>
      <c r="F131" s="392"/>
      <c r="G131" s="155"/>
      <c r="H131" s="155"/>
      <c r="I131" s="22"/>
      <c r="J131" s="22"/>
      <c r="K131" s="57"/>
      <c r="L131" s="57"/>
      <c r="M131" s="448"/>
    </row>
    <row r="132" spans="1:13" ht="15" customHeight="1">
      <c r="A132" s="151" t="s">
        <v>82</v>
      </c>
      <c r="B132" s="108" t="s">
        <v>83</v>
      </c>
      <c r="C132" s="23"/>
      <c r="D132" s="23"/>
      <c r="E132" s="23"/>
      <c r="F132" s="392"/>
      <c r="G132" s="155"/>
      <c r="H132" s="155"/>
      <c r="I132" s="22"/>
      <c r="J132" s="22"/>
      <c r="K132" s="57">
        <v>14640</v>
      </c>
      <c r="L132" s="57">
        <v>11520</v>
      </c>
      <c r="M132" s="448">
        <v>14575</v>
      </c>
    </row>
    <row r="133" spans="1:13" ht="12.75">
      <c r="A133" s="814" t="s">
        <v>84</v>
      </c>
      <c r="B133" s="108" t="s">
        <v>85</v>
      </c>
      <c r="C133" s="23"/>
      <c r="D133" s="23"/>
      <c r="E133" s="23"/>
      <c r="F133" s="392"/>
      <c r="G133" s="155">
        <v>7272</v>
      </c>
      <c r="H133" s="155">
        <v>7272</v>
      </c>
      <c r="I133" s="22"/>
      <c r="J133" s="22">
        <v>5858</v>
      </c>
      <c r="K133" s="57"/>
      <c r="L133" s="57"/>
      <c r="M133" s="448"/>
    </row>
    <row r="134" spans="1:13" ht="12.75">
      <c r="A134" s="815"/>
      <c r="B134" s="108" t="s">
        <v>86</v>
      </c>
      <c r="C134" s="22"/>
      <c r="D134" s="22"/>
      <c r="E134" s="22"/>
      <c r="F134" s="155"/>
      <c r="G134" s="155"/>
      <c r="H134" s="155"/>
      <c r="I134" s="22"/>
      <c r="J134" s="22"/>
      <c r="K134" s="57">
        <v>250</v>
      </c>
      <c r="L134" s="57"/>
      <c r="M134" s="448"/>
    </row>
    <row r="135" spans="1:13" ht="12.75">
      <c r="A135" s="815"/>
      <c r="B135" s="108" t="s">
        <v>262</v>
      </c>
      <c r="C135" s="23"/>
      <c r="D135" s="23"/>
      <c r="E135" s="23"/>
      <c r="F135" s="392"/>
      <c r="G135" s="155"/>
      <c r="H135" s="155"/>
      <c r="I135" s="22"/>
      <c r="J135" s="22"/>
      <c r="K135" s="57"/>
      <c r="L135" s="57">
        <v>874</v>
      </c>
      <c r="M135" s="448"/>
    </row>
    <row r="136" spans="1:13" ht="12.75">
      <c r="A136" s="816"/>
      <c r="B136" s="108" t="s">
        <v>88</v>
      </c>
      <c r="C136" s="22"/>
      <c r="D136" s="22"/>
      <c r="E136" s="22"/>
      <c r="F136" s="155"/>
      <c r="G136" s="155"/>
      <c r="H136" s="155"/>
      <c r="I136" s="22"/>
      <c r="J136" s="22"/>
      <c r="K136" s="57"/>
      <c r="L136" s="57">
        <v>255</v>
      </c>
      <c r="M136" s="448"/>
    </row>
    <row r="137" spans="1:13" ht="12.75">
      <c r="A137" s="151" t="s">
        <v>87</v>
      </c>
      <c r="B137" s="108" t="s">
        <v>90</v>
      </c>
      <c r="C137" s="23"/>
      <c r="D137" s="23"/>
      <c r="E137" s="23"/>
      <c r="F137" s="392"/>
      <c r="G137" s="155">
        <v>260</v>
      </c>
      <c r="H137" s="155"/>
      <c r="I137" s="22"/>
      <c r="J137" s="22"/>
      <c r="K137" s="57">
        <v>971</v>
      </c>
      <c r="L137" s="57">
        <v>9381</v>
      </c>
      <c r="M137" s="448"/>
    </row>
    <row r="138" spans="1:13" ht="25.5">
      <c r="A138" s="151">
        <v>10</v>
      </c>
      <c r="B138" s="108" t="s">
        <v>285</v>
      </c>
      <c r="C138" s="23"/>
      <c r="D138" s="23"/>
      <c r="E138" s="23"/>
      <c r="F138" s="392"/>
      <c r="G138" s="155"/>
      <c r="H138" s="155"/>
      <c r="I138" s="22"/>
      <c r="J138" s="22"/>
      <c r="K138" s="57">
        <v>6327</v>
      </c>
      <c r="L138" s="57">
        <v>6827</v>
      </c>
      <c r="M138" s="448">
        <v>10969</v>
      </c>
    </row>
    <row r="139" spans="1:13" ht="13.5" thickBot="1">
      <c r="A139" s="150" t="s">
        <v>91</v>
      </c>
      <c r="B139" s="118" t="s">
        <v>186</v>
      </c>
      <c r="C139" s="62"/>
      <c r="D139" s="65"/>
      <c r="E139" s="65"/>
      <c r="F139" s="393"/>
      <c r="G139" s="156"/>
      <c r="H139" s="156"/>
      <c r="I139" s="66"/>
      <c r="J139" s="66"/>
      <c r="K139" s="67">
        <v>85260</v>
      </c>
      <c r="L139" s="67">
        <v>85274</v>
      </c>
      <c r="M139" s="449">
        <v>467750</v>
      </c>
    </row>
    <row r="140" spans="1:13" ht="13.5" thickBot="1">
      <c r="A140" s="160"/>
      <c r="B140" s="68" t="s">
        <v>93</v>
      </c>
      <c r="C140" s="73">
        <f aca="true" t="shared" si="9" ref="C140:M140">SUM(C121:C139)</f>
        <v>15266</v>
      </c>
      <c r="D140" s="73">
        <f t="shared" si="9"/>
        <v>17538</v>
      </c>
      <c r="E140" s="73">
        <f t="shared" si="9"/>
        <v>0</v>
      </c>
      <c r="F140" s="73">
        <f t="shared" si="9"/>
        <v>13295</v>
      </c>
      <c r="G140" s="73">
        <f t="shared" si="9"/>
        <v>8729</v>
      </c>
      <c r="H140" s="73">
        <f t="shared" si="9"/>
        <v>9480</v>
      </c>
      <c r="I140" s="73">
        <f t="shared" si="9"/>
        <v>0</v>
      </c>
      <c r="J140" s="73">
        <f t="shared" si="9"/>
        <v>7088</v>
      </c>
      <c r="K140" s="73">
        <f t="shared" si="9"/>
        <v>160772</v>
      </c>
      <c r="L140" s="73">
        <f t="shared" si="9"/>
        <v>155355</v>
      </c>
      <c r="M140" s="73">
        <f t="shared" si="9"/>
        <v>545469</v>
      </c>
    </row>
    <row r="141" spans="1:13" ht="13.5" thickBot="1">
      <c r="A141" s="161" t="s">
        <v>92</v>
      </c>
      <c r="B141" s="69" t="s">
        <v>95</v>
      </c>
      <c r="C141" s="70"/>
      <c r="D141" s="70"/>
      <c r="E141" s="70"/>
      <c r="F141" s="70"/>
      <c r="G141" s="71"/>
      <c r="H141" s="71"/>
      <c r="I141" s="71"/>
      <c r="J141" s="135"/>
      <c r="K141" s="204">
        <v>17525</v>
      </c>
      <c r="L141" s="72">
        <v>35525</v>
      </c>
      <c r="M141" s="450">
        <v>1042000</v>
      </c>
    </row>
    <row r="142" spans="1:13" ht="13.5" thickBot="1">
      <c r="A142" s="173"/>
      <c r="B142" s="174" t="s">
        <v>96</v>
      </c>
      <c r="C142" s="164">
        <f aca="true" t="shared" si="10" ref="C142:M142">SUM(C140:C141)</f>
        <v>15266</v>
      </c>
      <c r="D142" s="164">
        <f t="shared" si="10"/>
        <v>17538</v>
      </c>
      <c r="E142" s="164">
        <f t="shared" si="10"/>
        <v>0</v>
      </c>
      <c r="F142" s="164">
        <f t="shared" si="10"/>
        <v>13295</v>
      </c>
      <c r="G142" s="164">
        <f t="shared" si="10"/>
        <v>8729</v>
      </c>
      <c r="H142" s="164">
        <f t="shared" si="10"/>
        <v>9480</v>
      </c>
      <c r="I142" s="164">
        <f t="shared" si="10"/>
        <v>0</v>
      </c>
      <c r="J142" s="164">
        <f t="shared" si="10"/>
        <v>7088</v>
      </c>
      <c r="K142" s="164">
        <f t="shared" si="10"/>
        <v>178297</v>
      </c>
      <c r="L142" s="164">
        <f t="shared" si="10"/>
        <v>190880</v>
      </c>
      <c r="M142" s="164">
        <f t="shared" si="10"/>
        <v>1587469</v>
      </c>
    </row>
    <row r="143" spans="1:13" ht="16.5" customHeight="1" thickTop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423"/>
      <c r="M149" s="423"/>
    </row>
    <row r="150" spans="1:13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423"/>
      <c r="M150" s="423"/>
    </row>
    <row r="151" spans="1:13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 thickBo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Top="1">
      <c r="A153" s="175"/>
      <c r="B153" s="176" t="s">
        <v>40</v>
      </c>
      <c r="C153" s="832"/>
      <c r="D153" s="833"/>
      <c r="E153" s="833"/>
      <c r="F153" s="833"/>
      <c r="G153" s="833"/>
      <c r="H153" s="833"/>
      <c r="I153" s="833"/>
      <c r="J153" s="833"/>
      <c r="K153" s="834"/>
      <c r="L153" s="348"/>
      <c r="M153" s="348"/>
    </row>
    <row r="154" spans="1:13" ht="15.75" customHeight="1">
      <c r="A154" s="177"/>
      <c r="B154" s="117"/>
      <c r="C154" s="824" t="s">
        <v>106</v>
      </c>
      <c r="D154" s="825"/>
      <c r="E154" s="825"/>
      <c r="F154" s="347"/>
      <c r="G154" s="824" t="s">
        <v>107</v>
      </c>
      <c r="H154" s="825"/>
      <c r="I154" s="825"/>
      <c r="J154" s="347"/>
      <c r="K154" s="831" t="s">
        <v>108</v>
      </c>
      <c r="L154" s="824"/>
      <c r="M154" s="824"/>
    </row>
    <row r="155" spans="1:13" ht="38.25">
      <c r="A155" s="159" t="s">
        <v>70</v>
      </c>
      <c r="B155" s="63" t="s">
        <v>71</v>
      </c>
      <c r="C155" s="63" t="s">
        <v>349</v>
      </c>
      <c r="D155" s="63" t="s">
        <v>334</v>
      </c>
      <c r="E155" s="63"/>
      <c r="F155" s="63" t="s">
        <v>377</v>
      </c>
      <c r="G155" s="63" t="s">
        <v>349</v>
      </c>
      <c r="H155" s="63" t="s">
        <v>334</v>
      </c>
      <c r="I155" s="394"/>
      <c r="J155" s="63" t="s">
        <v>377</v>
      </c>
      <c r="K155" s="63" t="s">
        <v>350</v>
      </c>
      <c r="L155" s="63" t="s">
        <v>334</v>
      </c>
      <c r="M155" s="63" t="s">
        <v>377</v>
      </c>
    </row>
    <row r="156" spans="1:13" ht="25.5">
      <c r="A156" s="151" t="s">
        <v>7</v>
      </c>
      <c r="B156" s="108" t="s">
        <v>72</v>
      </c>
      <c r="C156" s="57">
        <v>10840</v>
      </c>
      <c r="D156" s="57">
        <v>7940</v>
      </c>
      <c r="E156" s="57"/>
      <c r="F156" s="57">
        <v>7800</v>
      </c>
      <c r="G156" s="22"/>
      <c r="H156" s="57"/>
      <c r="I156" s="155">
        <v>0</v>
      </c>
      <c r="J156" s="155"/>
      <c r="K156" s="57">
        <f aca="true" t="shared" si="11" ref="K156:K174">G156+C156+K121+G121+C121+K94+G94+C94</f>
        <v>237201</v>
      </c>
      <c r="L156" s="57">
        <f aca="true" t="shared" si="12" ref="L156:L174">H156+D156+L121+H121+D121+L94+H94+D94</f>
        <v>243761</v>
      </c>
      <c r="M156" s="57">
        <f aca="true" t="shared" si="13" ref="M156:M177">F94+J94+M94+F121+J121+M121+F156+J156</f>
        <v>226367</v>
      </c>
    </row>
    <row r="157" spans="1:13" ht="25.5">
      <c r="A157" s="151" t="s">
        <v>11</v>
      </c>
      <c r="B157" s="108" t="s">
        <v>73</v>
      </c>
      <c r="C157" s="23"/>
      <c r="D157" s="23"/>
      <c r="E157" s="23"/>
      <c r="F157" s="23"/>
      <c r="G157" s="22"/>
      <c r="H157" s="57"/>
      <c r="I157" s="155">
        <v>0</v>
      </c>
      <c r="J157" s="155"/>
      <c r="K157" s="57">
        <f t="shared" si="11"/>
        <v>550805</v>
      </c>
      <c r="L157" s="57">
        <f t="shared" si="12"/>
        <v>590972</v>
      </c>
      <c r="M157" s="57">
        <f t="shared" si="13"/>
        <v>565537</v>
      </c>
    </row>
    <row r="158" spans="1:13" ht="12.75">
      <c r="A158" s="814" t="s">
        <v>74</v>
      </c>
      <c r="B158" s="108" t="s">
        <v>75</v>
      </c>
      <c r="C158" s="23"/>
      <c r="D158" s="23"/>
      <c r="E158" s="23"/>
      <c r="F158" s="23"/>
      <c r="G158" s="22"/>
      <c r="H158" s="57"/>
      <c r="I158" s="155">
        <v>0</v>
      </c>
      <c r="J158" s="155"/>
      <c r="K158" s="57">
        <f t="shared" si="11"/>
        <v>272118</v>
      </c>
      <c r="L158" s="57">
        <f t="shared" si="12"/>
        <v>296517</v>
      </c>
      <c r="M158" s="57">
        <f t="shared" si="13"/>
        <v>268977</v>
      </c>
    </row>
    <row r="159" spans="1:13" ht="12.75">
      <c r="A159" s="815"/>
      <c r="B159" s="108" t="s">
        <v>76</v>
      </c>
      <c r="C159" s="22"/>
      <c r="D159" s="22"/>
      <c r="E159" s="22"/>
      <c r="F159" s="22"/>
      <c r="G159" s="22"/>
      <c r="H159" s="57"/>
      <c r="I159" s="155">
        <v>0</v>
      </c>
      <c r="J159" s="155"/>
      <c r="K159" s="57">
        <f t="shared" si="11"/>
        <v>52810</v>
      </c>
      <c r="L159" s="57">
        <f t="shared" si="12"/>
        <v>55010</v>
      </c>
      <c r="M159" s="57">
        <f t="shared" si="13"/>
        <v>48812</v>
      </c>
    </row>
    <row r="160" spans="1:13" ht="12.75">
      <c r="A160" s="815"/>
      <c r="B160" s="64" t="s">
        <v>225</v>
      </c>
      <c r="C160" s="22"/>
      <c r="D160" s="22"/>
      <c r="E160" s="22"/>
      <c r="F160" s="22"/>
      <c r="G160" s="22"/>
      <c r="H160" s="57"/>
      <c r="I160" s="155">
        <v>0</v>
      </c>
      <c r="J160" s="155"/>
      <c r="K160" s="57">
        <f t="shared" si="11"/>
        <v>25976</v>
      </c>
      <c r="L160" s="57">
        <f t="shared" si="12"/>
        <v>27090</v>
      </c>
      <c r="M160" s="57">
        <f t="shared" si="13"/>
        <v>26322</v>
      </c>
    </row>
    <row r="161" spans="1:13" ht="12.75">
      <c r="A161" s="815"/>
      <c r="B161" s="108" t="s">
        <v>260</v>
      </c>
      <c r="C161" s="23"/>
      <c r="D161" s="23"/>
      <c r="E161" s="23"/>
      <c r="F161" s="23"/>
      <c r="G161" s="22"/>
      <c r="H161" s="57"/>
      <c r="I161" s="155">
        <v>0</v>
      </c>
      <c r="J161" s="155"/>
      <c r="K161" s="57">
        <f t="shared" si="11"/>
        <v>173922</v>
      </c>
      <c r="L161" s="57">
        <f t="shared" si="12"/>
        <v>180839</v>
      </c>
      <c r="M161" s="57">
        <f t="shared" si="13"/>
        <v>165326</v>
      </c>
    </row>
    <row r="162" spans="1:13" ht="12.75">
      <c r="A162" s="816"/>
      <c r="B162" s="108" t="s">
        <v>238</v>
      </c>
      <c r="C162" s="22">
        <v>1650</v>
      </c>
      <c r="D162" s="22">
        <v>1650</v>
      </c>
      <c r="E162" s="22"/>
      <c r="F162" s="22"/>
      <c r="G162" s="22"/>
      <c r="H162" s="57"/>
      <c r="I162" s="155">
        <v>0</v>
      </c>
      <c r="J162" s="155"/>
      <c r="K162" s="57">
        <f t="shared" si="11"/>
        <v>67228</v>
      </c>
      <c r="L162" s="57">
        <f t="shared" si="12"/>
        <v>72753</v>
      </c>
      <c r="M162" s="57">
        <f t="shared" si="13"/>
        <v>74770</v>
      </c>
    </row>
    <row r="163" spans="1:13" ht="12.75">
      <c r="A163" s="817" t="s">
        <v>77</v>
      </c>
      <c r="B163" s="108" t="s">
        <v>79</v>
      </c>
      <c r="C163" s="23"/>
      <c r="D163" s="23"/>
      <c r="E163" s="23"/>
      <c r="F163" s="23"/>
      <c r="G163" s="22"/>
      <c r="H163" s="57"/>
      <c r="I163" s="155">
        <v>0</v>
      </c>
      <c r="J163" s="155"/>
      <c r="K163" s="57">
        <f t="shared" si="11"/>
        <v>225466</v>
      </c>
      <c r="L163" s="57">
        <f t="shared" si="12"/>
        <v>231087</v>
      </c>
      <c r="M163" s="57">
        <f t="shared" si="13"/>
        <v>218360</v>
      </c>
    </row>
    <row r="164" spans="1:13" ht="12.75">
      <c r="A164" s="817"/>
      <c r="B164" s="64" t="s">
        <v>224</v>
      </c>
      <c r="C164" s="23"/>
      <c r="D164" s="23"/>
      <c r="E164" s="23"/>
      <c r="F164" s="23"/>
      <c r="G164" s="22"/>
      <c r="H164" s="57"/>
      <c r="I164" s="155">
        <v>0</v>
      </c>
      <c r="J164" s="155"/>
      <c r="K164" s="57">
        <f t="shared" si="11"/>
        <v>9233</v>
      </c>
      <c r="L164" s="57">
        <f t="shared" si="12"/>
        <v>9535</v>
      </c>
      <c r="M164" s="57">
        <f t="shared" si="13"/>
        <v>8588</v>
      </c>
    </row>
    <row r="165" spans="1:13" ht="12.75">
      <c r="A165" s="151" t="s">
        <v>78</v>
      </c>
      <c r="B165" s="108" t="s">
        <v>239</v>
      </c>
      <c r="C165" s="23">
        <v>5000</v>
      </c>
      <c r="D165" s="23"/>
      <c r="E165" s="23"/>
      <c r="F165" s="23"/>
      <c r="G165" s="22"/>
      <c r="H165" s="57"/>
      <c r="I165" s="155"/>
      <c r="J165" s="155"/>
      <c r="K165" s="57">
        <f t="shared" si="11"/>
        <v>182803</v>
      </c>
      <c r="L165" s="57">
        <f t="shared" si="12"/>
        <v>189143</v>
      </c>
      <c r="M165" s="57">
        <f t="shared" si="13"/>
        <v>167215</v>
      </c>
    </row>
    <row r="166" spans="1:13" ht="16.5" customHeight="1">
      <c r="A166" s="151" t="s">
        <v>80</v>
      </c>
      <c r="B166" s="108" t="s">
        <v>81</v>
      </c>
      <c r="C166" s="23"/>
      <c r="D166" s="23"/>
      <c r="E166" s="23"/>
      <c r="F166" s="23"/>
      <c r="G166" s="22"/>
      <c r="H166" s="57"/>
      <c r="I166" s="155">
        <v>0</v>
      </c>
      <c r="J166" s="155"/>
      <c r="K166" s="57">
        <f t="shared" si="11"/>
        <v>247854</v>
      </c>
      <c r="L166" s="57">
        <f t="shared" si="12"/>
        <v>257486</v>
      </c>
      <c r="M166" s="57">
        <f t="shared" si="13"/>
        <v>0</v>
      </c>
    </row>
    <row r="167" spans="1:13" ht="12.75">
      <c r="A167" s="151" t="s">
        <v>82</v>
      </c>
      <c r="B167" s="108" t="s">
        <v>83</v>
      </c>
      <c r="C167" s="23"/>
      <c r="D167" s="23"/>
      <c r="E167" s="23"/>
      <c r="F167" s="23"/>
      <c r="G167" s="22"/>
      <c r="H167" s="57"/>
      <c r="I167" s="155">
        <v>0</v>
      </c>
      <c r="J167" s="155"/>
      <c r="K167" s="57">
        <f t="shared" si="11"/>
        <v>163332</v>
      </c>
      <c r="L167" s="57">
        <f t="shared" si="12"/>
        <v>126330</v>
      </c>
      <c r="M167" s="57">
        <f t="shared" si="13"/>
        <v>132101</v>
      </c>
    </row>
    <row r="168" spans="1:13" ht="12.75">
      <c r="A168" s="814" t="s">
        <v>84</v>
      </c>
      <c r="B168" s="108" t="s">
        <v>85</v>
      </c>
      <c r="C168" s="23"/>
      <c r="D168" s="23"/>
      <c r="E168" s="23"/>
      <c r="F168" s="23"/>
      <c r="G168" s="22"/>
      <c r="H168" s="57"/>
      <c r="I168" s="155">
        <v>0</v>
      </c>
      <c r="J168" s="155"/>
      <c r="K168" s="57">
        <f t="shared" si="11"/>
        <v>60043</v>
      </c>
      <c r="L168" s="57">
        <f t="shared" si="12"/>
        <v>63127</v>
      </c>
      <c r="M168" s="57">
        <f t="shared" si="13"/>
        <v>63795</v>
      </c>
    </row>
    <row r="169" spans="1:13" ht="12.75">
      <c r="A169" s="815"/>
      <c r="B169" s="108" t="s">
        <v>86</v>
      </c>
      <c r="C169" s="22"/>
      <c r="D169" s="22"/>
      <c r="E169" s="22"/>
      <c r="F169" s="22"/>
      <c r="G169" s="22"/>
      <c r="H169" s="57"/>
      <c r="I169" s="155">
        <v>0</v>
      </c>
      <c r="J169" s="155"/>
      <c r="K169" s="57">
        <f t="shared" si="11"/>
        <v>25464</v>
      </c>
      <c r="L169" s="57">
        <f t="shared" si="12"/>
        <v>27804</v>
      </c>
      <c r="M169" s="57">
        <f t="shared" si="13"/>
        <v>24720</v>
      </c>
    </row>
    <row r="170" spans="1:13" ht="12.75">
      <c r="A170" s="815"/>
      <c r="B170" s="108" t="s">
        <v>262</v>
      </c>
      <c r="C170" s="23"/>
      <c r="D170" s="23"/>
      <c r="E170" s="23"/>
      <c r="F170" s="23"/>
      <c r="G170" s="22"/>
      <c r="H170" s="57"/>
      <c r="I170" s="155">
        <v>0</v>
      </c>
      <c r="J170" s="155"/>
      <c r="K170" s="57">
        <f t="shared" si="11"/>
        <v>32060</v>
      </c>
      <c r="L170" s="57">
        <f t="shared" si="12"/>
        <v>33636</v>
      </c>
      <c r="M170" s="57">
        <f t="shared" si="13"/>
        <v>30484</v>
      </c>
    </row>
    <row r="171" spans="1:13" ht="12.75">
      <c r="A171" s="816"/>
      <c r="B171" s="108" t="s">
        <v>88</v>
      </c>
      <c r="C171" s="22"/>
      <c r="D171" s="22"/>
      <c r="E171" s="22"/>
      <c r="F171" s="22"/>
      <c r="G171" s="22"/>
      <c r="H171" s="57"/>
      <c r="I171" s="155">
        <v>0</v>
      </c>
      <c r="J171" s="155"/>
      <c r="K171" s="57">
        <f t="shared" si="11"/>
        <v>15410</v>
      </c>
      <c r="L171" s="57">
        <f t="shared" si="12"/>
        <v>17815</v>
      </c>
      <c r="M171" s="57">
        <f t="shared" si="13"/>
        <v>14653</v>
      </c>
    </row>
    <row r="172" spans="1:13" ht="12.75">
      <c r="A172" s="151" t="s">
        <v>87</v>
      </c>
      <c r="B172" s="108" t="s">
        <v>90</v>
      </c>
      <c r="C172" s="23">
        <v>2291</v>
      </c>
      <c r="D172" s="23">
        <v>2028</v>
      </c>
      <c r="E172" s="23"/>
      <c r="F172" s="23"/>
      <c r="G172" s="22"/>
      <c r="H172" s="57"/>
      <c r="I172" s="155">
        <v>0</v>
      </c>
      <c r="J172" s="155"/>
      <c r="K172" s="57">
        <f t="shared" si="11"/>
        <v>278607</v>
      </c>
      <c r="L172" s="57">
        <f t="shared" si="12"/>
        <v>290586</v>
      </c>
      <c r="M172" s="57">
        <f t="shared" si="13"/>
        <v>250925</v>
      </c>
    </row>
    <row r="173" spans="1:13" ht="25.5">
      <c r="A173" s="151">
        <v>10</v>
      </c>
      <c r="B173" s="108" t="s">
        <v>285</v>
      </c>
      <c r="C173" s="23"/>
      <c r="D173" s="23"/>
      <c r="E173" s="23"/>
      <c r="F173" s="23"/>
      <c r="G173" s="22"/>
      <c r="H173" s="57"/>
      <c r="I173" s="155">
        <v>0</v>
      </c>
      <c r="J173" s="155"/>
      <c r="K173" s="57">
        <f t="shared" si="11"/>
        <v>68132</v>
      </c>
      <c r="L173" s="57">
        <f t="shared" si="12"/>
        <v>132366</v>
      </c>
      <c r="M173" s="57">
        <f t="shared" si="13"/>
        <v>135865</v>
      </c>
    </row>
    <row r="174" spans="1:13" ht="13.5" thickBot="1">
      <c r="A174" s="150" t="s">
        <v>91</v>
      </c>
      <c r="B174" s="109" t="s">
        <v>186</v>
      </c>
      <c r="C174" s="65"/>
      <c r="D174" s="65"/>
      <c r="E174" s="65"/>
      <c r="F174" s="65"/>
      <c r="G174" s="66"/>
      <c r="H174" s="67"/>
      <c r="I174" s="156">
        <v>0</v>
      </c>
      <c r="J174" s="156"/>
      <c r="K174" s="67">
        <f t="shared" si="11"/>
        <v>94545</v>
      </c>
      <c r="L174" s="67">
        <f t="shared" si="12"/>
        <v>94559</v>
      </c>
      <c r="M174" s="67">
        <f t="shared" si="13"/>
        <v>477453</v>
      </c>
    </row>
    <row r="175" spans="1:13" ht="13.5" thickBot="1">
      <c r="A175" s="160"/>
      <c r="B175" s="68" t="s">
        <v>93</v>
      </c>
      <c r="C175" s="73">
        <f>SUM(C156:C174)</f>
        <v>19781</v>
      </c>
      <c r="D175" s="73">
        <f>SUM(D156:D174)</f>
        <v>11618</v>
      </c>
      <c r="E175" s="73">
        <f>SUM(E156:E174)</f>
        <v>0</v>
      </c>
      <c r="F175" s="73">
        <f>SUM(F156:F174)</f>
        <v>7800</v>
      </c>
      <c r="G175" s="73"/>
      <c r="H175" s="73"/>
      <c r="I175" s="73">
        <f>SUM(I156:I174)</f>
        <v>0</v>
      </c>
      <c r="J175" s="73"/>
      <c r="K175" s="73">
        <f>SUM(K156:K174)</f>
        <v>2783009</v>
      </c>
      <c r="L175" s="424">
        <f>H175+D175+L140+H140+D140+L113+H113+D113</f>
        <v>2940416</v>
      </c>
      <c r="M175" s="424">
        <f t="shared" si="13"/>
        <v>2900270</v>
      </c>
    </row>
    <row r="176" spans="1:13" ht="13.5" thickBot="1">
      <c r="A176" s="161" t="s">
        <v>92</v>
      </c>
      <c r="B176" s="69" t="s">
        <v>95</v>
      </c>
      <c r="C176" s="70"/>
      <c r="D176" s="70"/>
      <c r="E176" s="70"/>
      <c r="F176" s="70"/>
      <c r="G176" s="71"/>
      <c r="H176" s="71"/>
      <c r="I176" s="135">
        <v>0</v>
      </c>
      <c r="J176" s="135"/>
      <c r="K176" s="72">
        <f>G176+C176+K141+G141+C141+K114+G114+C114</f>
        <v>1696231</v>
      </c>
      <c r="L176" s="72">
        <f>H176+D176+L141+H141+D141+L114+H114+D114</f>
        <v>1736228</v>
      </c>
      <c r="M176" s="72">
        <f t="shared" si="13"/>
        <v>2542724</v>
      </c>
    </row>
    <row r="177" spans="1:13" ht="13.5" thickBot="1">
      <c r="A177" s="178"/>
      <c r="B177" s="163" t="s">
        <v>96</v>
      </c>
      <c r="C177" s="313">
        <f>SUM(C175:C176)</f>
        <v>19781</v>
      </c>
      <c r="D177" s="313">
        <f>SUM(D175:D176)</f>
        <v>11618</v>
      </c>
      <c r="E177" s="313">
        <f>SUM(E175:E176)</f>
        <v>0</v>
      </c>
      <c r="F177" s="313">
        <f>SUM(F175:F176)</f>
        <v>7800</v>
      </c>
      <c r="G177" s="313"/>
      <c r="H177" s="313"/>
      <c r="I177" s="313">
        <f>SUM(I175:I176)</f>
        <v>0</v>
      </c>
      <c r="J177" s="313"/>
      <c r="K177" s="401">
        <f>SUM(K175:K176)</f>
        <v>4479240</v>
      </c>
      <c r="L177" s="401">
        <f>H177+D177+L142+H142+D142+L115+H115+D115</f>
        <v>4676644</v>
      </c>
      <c r="M177" s="401">
        <f t="shared" si="13"/>
        <v>5442994</v>
      </c>
    </row>
    <row r="178" ht="13.5" thickTop="1"/>
    <row r="180" spans="12:13" ht="12.75">
      <c r="L180" s="48"/>
      <c r="M180" s="48"/>
    </row>
  </sheetData>
  <sheetProtection/>
  <mergeCells count="50">
    <mergeCell ref="A2:M2"/>
    <mergeCell ref="K154:M154"/>
    <mergeCell ref="C153:K153"/>
    <mergeCell ref="G119:I119"/>
    <mergeCell ref="C119:E119"/>
    <mergeCell ref="K119:M119"/>
    <mergeCell ref="K4:M4"/>
    <mergeCell ref="C92:E92"/>
    <mergeCell ref="K92:M92"/>
    <mergeCell ref="B59:E59"/>
    <mergeCell ref="C31:E31"/>
    <mergeCell ref="C4:E4"/>
    <mergeCell ref="G4:I4"/>
    <mergeCell ref="G31:I31"/>
    <mergeCell ref="G92:J92"/>
    <mergeCell ref="K31:M31"/>
    <mergeCell ref="G154:I154"/>
    <mergeCell ref="A99:A100"/>
    <mergeCell ref="A75:A76"/>
    <mergeCell ref="A68:A69"/>
    <mergeCell ref="A47:A48"/>
    <mergeCell ref="A45:A46"/>
    <mergeCell ref="A128:A129"/>
    <mergeCell ref="A106:A107"/>
    <mergeCell ref="A135:A136"/>
    <mergeCell ref="C154:E154"/>
    <mergeCell ref="A108:A109"/>
    <mergeCell ref="A126:A127"/>
    <mergeCell ref="A101:A102"/>
    <mergeCell ref="A133:A134"/>
    <mergeCell ref="A96:A98"/>
    <mergeCell ref="A123:A125"/>
    <mergeCell ref="A8:A10"/>
    <mergeCell ref="A63:A65"/>
    <mergeCell ref="A66:A67"/>
    <mergeCell ref="A13:A14"/>
    <mergeCell ref="A11:A12"/>
    <mergeCell ref="A38:A39"/>
    <mergeCell ref="A40:A41"/>
    <mergeCell ref="A35:A37"/>
    <mergeCell ref="A168:A169"/>
    <mergeCell ref="A170:A171"/>
    <mergeCell ref="A161:A162"/>
    <mergeCell ref="A158:A160"/>
    <mergeCell ref="A163:A164"/>
    <mergeCell ref="B1:M1"/>
    <mergeCell ref="A3:M3"/>
    <mergeCell ref="A73:A74"/>
    <mergeCell ref="A18:A19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&amp;C&amp;P. oldal</oddHeader>
  </headerFooter>
  <rowBreaks count="3" manualBreakCount="3">
    <brk id="56" max="10" man="1"/>
    <brk id="86" max="10" man="1"/>
    <brk id="11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13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14.140625" style="0" customWidth="1"/>
    <col min="4" max="4" width="10.00390625" style="0" customWidth="1"/>
    <col min="5" max="5" width="11.57421875" style="0" customWidth="1"/>
    <col min="6" max="6" width="11.140625" style="0" hidden="1" customWidth="1"/>
    <col min="7" max="7" width="5.7109375" style="0" customWidth="1"/>
    <col min="8" max="8" width="12.00390625" style="0" hidden="1" customWidth="1"/>
    <col min="9" max="9" width="26.421875" style="0" customWidth="1"/>
  </cols>
  <sheetData>
    <row r="1" spans="1:6" ht="15.75">
      <c r="A1" s="836" t="s">
        <v>288</v>
      </c>
      <c r="B1" s="836"/>
      <c r="C1" s="836"/>
      <c r="D1" s="836"/>
      <c r="E1" s="836"/>
      <c r="F1" s="333"/>
    </row>
    <row r="2" spans="1:12" ht="15.75">
      <c r="A2" s="487"/>
      <c r="B2" s="837" t="s">
        <v>639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</row>
    <row r="3" spans="1:6" ht="12.75">
      <c r="A3" s="330"/>
      <c r="B3" s="844" t="s">
        <v>330</v>
      </c>
      <c r="C3" s="844"/>
      <c r="D3" s="844"/>
      <c r="E3" s="844"/>
      <c r="F3" s="844"/>
    </row>
    <row r="4" spans="1:6" ht="12.75">
      <c r="A4" s="330"/>
      <c r="B4" s="844" t="s">
        <v>331</v>
      </c>
      <c r="C4" s="844"/>
      <c r="D4" s="844"/>
      <c r="E4" s="844"/>
      <c r="F4" s="844"/>
    </row>
    <row r="5" spans="1:6" ht="12.75">
      <c r="A5" s="330"/>
      <c r="B5" s="844" t="s">
        <v>368</v>
      </c>
      <c r="C5" s="844"/>
      <c r="D5" s="844"/>
      <c r="E5" s="844"/>
      <c r="F5" s="844"/>
    </row>
    <row r="6" spans="1:6" ht="12.75">
      <c r="A6" s="330"/>
      <c r="B6" s="330"/>
      <c r="C6" s="330"/>
      <c r="D6" s="330"/>
      <c r="E6" s="330"/>
      <c r="F6" s="330"/>
    </row>
    <row r="7" spans="1:6" ht="12.75">
      <c r="A7" s="328"/>
      <c r="B7" s="799"/>
      <c r="C7" s="813"/>
      <c r="D7" s="813"/>
      <c r="E7" s="813"/>
      <c r="F7" s="813"/>
    </row>
    <row r="8" spans="1:6" ht="16.5" thickBot="1">
      <c r="A8" s="331"/>
      <c r="B8" s="331"/>
      <c r="C8" s="331"/>
      <c r="D8" s="331"/>
      <c r="E8" s="331" t="s">
        <v>232</v>
      </c>
      <c r="F8" s="332"/>
    </row>
    <row r="9" spans="1:6" ht="31.5" customHeight="1" thickTop="1">
      <c r="A9" s="179" t="s">
        <v>109</v>
      </c>
      <c r="B9" s="839" t="s">
        <v>3</v>
      </c>
      <c r="C9" s="839" t="s">
        <v>348</v>
      </c>
      <c r="D9" s="843" t="s">
        <v>335</v>
      </c>
      <c r="E9" s="350" t="s">
        <v>369</v>
      </c>
      <c r="F9" s="841"/>
    </row>
    <row r="10" spans="1:13" ht="36.75" customHeight="1" thickBot="1">
      <c r="A10" s="180" t="s">
        <v>110</v>
      </c>
      <c r="B10" s="840"/>
      <c r="C10" s="840"/>
      <c r="D10" s="840"/>
      <c r="E10" s="349" t="s">
        <v>370</v>
      </c>
      <c r="F10" s="842"/>
      <c r="I10" s="3"/>
      <c r="J10" s="3"/>
      <c r="K10" s="3"/>
      <c r="L10" s="3"/>
      <c r="M10" s="3"/>
    </row>
    <row r="11" spans="1:13" ht="15" customHeight="1">
      <c r="A11" s="195" t="s">
        <v>111</v>
      </c>
      <c r="B11" s="196" t="s">
        <v>112</v>
      </c>
      <c r="C11" s="199">
        <v>340</v>
      </c>
      <c r="D11" s="199">
        <v>340</v>
      </c>
      <c r="E11" s="457">
        <v>240</v>
      </c>
      <c r="F11" s="112"/>
      <c r="G11" s="4"/>
      <c r="I11" s="119"/>
      <c r="J11" s="60"/>
      <c r="K11" s="60"/>
      <c r="L11" s="60"/>
      <c r="M11" s="3"/>
    </row>
    <row r="12" spans="1:13" ht="15" customHeight="1">
      <c r="A12" s="197" t="s">
        <v>113</v>
      </c>
      <c r="B12" s="198" t="s">
        <v>114</v>
      </c>
      <c r="C12" s="200">
        <v>142</v>
      </c>
      <c r="D12" s="200">
        <v>142</v>
      </c>
      <c r="E12" s="199">
        <v>65</v>
      </c>
      <c r="F12" s="112"/>
      <c r="G12" s="4"/>
      <c r="I12" s="119"/>
      <c r="J12" s="60"/>
      <c r="K12" s="60"/>
      <c r="L12" s="60"/>
      <c r="M12" s="3"/>
    </row>
    <row r="13" spans="1:13" ht="15" customHeight="1">
      <c r="A13" s="197" t="s">
        <v>22</v>
      </c>
      <c r="B13" s="198" t="s">
        <v>115</v>
      </c>
      <c r="C13" s="201">
        <f>C14+C15+C16+C17+C19+C18+C20+C21</f>
        <v>2018</v>
      </c>
      <c r="D13" s="201">
        <f>D14+D15+D16+D17+D19+D18+D20+D21</f>
        <v>2018</v>
      </c>
      <c r="E13" s="201">
        <f>E14+E15+E16+E17+E18+E19+E20+E21</f>
        <v>2195</v>
      </c>
      <c r="F13" s="26" t="e">
        <f>SUM(#REF!)</f>
        <v>#REF!</v>
      </c>
      <c r="G13" s="4"/>
      <c r="I13" s="119"/>
      <c r="J13" s="60"/>
      <c r="K13" s="60"/>
      <c r="L13" s="60"/>
      <c r="M13" s="3"/>
    </row>
    <row r="14" spans="1:13" ht="15" customHeight="1">
      <c r="A14" s="197"/>
      <c r="B14" s="198" t="s">
        <v>317</v>
      </c>
      <c r="C14" s="271">
        <v>400</v>
      </c>
      <c r="D14" s="271">
        <v>400</v>
      </c>
      <c r="E14" s="445">
        <v>400</v>
      </c>
      <c r="F14" s="267"/>
      <c r="G14" s="4"/>
      <c r="I14" s="119"/>
      <c r="J14" s="60"/>
      <c r="K14" s="60"/>
      <c r="L14" s="60"/>
      <c r="M14" s="3"/>
    </row>
    <row r="15" spans="1:13" ht="15" customHeight="1">
      <c r="A15" s="197"/>
      <c r="B15" s="198" t="s">
        <v>319</v>
      </c>
      <c r="C15" s="271">
        <v>200</v>
      </c>
      <c r="D15" s="271">
        <v>200</v>
      </c>
      <c r="E15" s="445">
        <v>200</v>
      </c>
      <c r="F15" s="267"/>
      <c r="G15" s="4"/>
      <c r="I15" s="119"/>
      <c r="J15" s="60"/>
      <c r="K15" s="60"/>
      <c r="L15" s="60"/>
      <c r="M15" s="3"/>
    </row>
    <row r="16" spans="1:13" ht="15" customHeight="1">
      <c r="A16" s="197"/>
      <c r="B16" s="198" t="s">
        <v>219</v>
      </c>
      <c r="C16" s="271">
        <v>100</v>
      </c>
      <c r="D16" s="271">
        <v>100</v>
      </c>
      <c r="E16" s="445">
        <v>200</v>
      </c>
      <c r="F16" s="267"/>
      <c r="G16" s="4"/>
      <c r="I16" s="119"/>
      <c r="J16" s="60"/>
      <c r="K16" s="60"/>
      <c r="L16" s="60"/>
      <c r="M16" s="3"/>
    </row>
    <row r="17" spans="1:13" ht="15" customHeight="1">
      <c r="A17" s="197"/>
      <c r="B17" s="198" t="s">
        <v>318</v>
      </c>
      <c r="C17" s="271">
        <v>300</v>
      </c>
      <c r="D17" s="271">
        <v>300</v>
      </c>
      <c r="E17" s="445">
        <v>300</v>
      </c>
      <c r="F17" s="267"/>
      <c r="G17" s="4"/>
      <c r="I17" s="119"/>
      <c r="J17" s="60"/>
      <c r="K17" s="60"/>
      <c r="L17" s="60"/>
      <c r="M17" s="3"/>
    </row>
    <row r="18" spans="1:13" ht="15" customHeight="1">
      <c r="A18" s="197"/>
      <c r="B18" s="198" t="s">
        <v>320</v>
      </c>
      <c r="C18" s="271">
        <v>200</v>
      </c>
      <c r="D18" s="271">
        <v>200</v>
      </c>
      <c r="E18" s="445">
        <v>200</v>
      </c>
      <c r="F18" s="267"/>
      <c r="G18" s="4"/>
      <c r="I18" s="119"/>
      <c r="J18" s="60"/>
      <c r="K18" s="60"/>
      <c r="L18" s="60"/>
      <c r="M18" s="3"/>
    </row>
    <row r="19" spans="1:13" ht="15" customHeight="1">
      <c r="A19" s="197"/>
      <c r="B19" s="198" t="s">
        <v>321</v>
      </c>
      <c r="C19" s="272">
        <v>400</v>
      </c>
      <c r="D19" s="272">
        <v>400</v>
      </c>
      <c r="E19" s="444">
        <v>400</v>
      </c>
      <c r="F19" s="26" t="e">
        <f>SUM(#REF!)</f>
        <v>#REF!</v>
      </c>
      <c r="G19" s="4"/>
      <c r="I19" s="119"/>
      <c r="J19" s="60"/>
      <c r="K19" s="60"/>
      <c r="L19" s="60"/>
      <c r="M19" s="3"/>
    </row>
    <row r="20" spans="1:13" ht="15" customHeight="1">
      <c r="A20" s="268"/>
      <c r="B20" s="269" t="s">
        <v>322</v>
      </c>
      <c r="C20" s="273">
        <v>320</v>
      </c>
      <c r="D20" s="272">
        <v>320</v>
      </c>
      <c r="E20" s="272">
        <v>425</v>
      </c>
      <c r="F20" s="270"/>
      <c r="G20" s="4"/>
      <c r="I20" s="119"/>
      <c r="J20" s="60"/>
      <c r="K20" s="60"/>
      <c r="L20" s="60"/>
      <c r="M20" s="3"/>
    </row>
    <row r="21" spans="1:13" ht="15" customHeight="1" thickBot="1">
      <c r="A21" s="268"/>
      <c r="B21" s="269" t="s">
        <v>128</v>
      </c>
      <c r="C21" s="273">
        <v>98</v>
      </c>
      <c r="D21" s="697">
        <v>98</v>
      </c>
      <c r="E21" s="697">
        <v>70</v>
      </c>
      <c r="F21" s="270"/>
      <c r="G21" s="4"/>
      <c r="I21" s="119"/>
      <c r="J21" s="60"/>
      <c r="K21" s="60"/>
      <c r="L21" s="60"/>
      <c r="M21" s="3"/>
    </row>
    <row r="22" spans="1:13" ht="15" customHeight="1" thickBot="1">
      <c r="A22" s="402"/>
      <c r="B22" s="403" t="s">
        <v>93</v>
      </c>
      <c r="C22" s="404">
        <f>SUM(C11:C13)</f>
        <v>2500</v>
      </c>
      <c r="D22" s="404">
        <f>SUM(D11:D13)</f>
        <v>2500</v>
      </c>
      <c r="E22" s="404">
        <f>SUM(E11:E13)</f>
        <v>2500</v>
      </c>
      <c r="F22" s="202" t="e">
        <f>SUM(F11:F13)</f>
        <v>#REF!</v>
      </c>
      <c r="G22" s="60"/>
      <c r="I22" s="119"/>
      <c r="J22" s="60"/>
      <c r="K22" s="60"/>
      <c r="L22" s="60"/>
      <c r="M22" s="3"/>
    </row>
    <row r="23" spans="1:13" ht="15" customHeight="1" thickTop="1">
      <c r="A23" s="122"/>
      <c r="B23" s="121"/>
      <c r="C23" s="29"/>
      <c r="D23" s="29"/>
      <c r="E23" s="29"/>
      <c r="F23" s="29"/>
      <c r="I23" s="121"/>
      <c r="J23" s="29"/>
      <c r="K23" s="120"/>
      <c r="L23" s="29"/>
      <c r="M23" s="3"/>
    </row>
    <row r="24" spans="1:13" ht="15" customHeight="1">
      <c r="A24" s="122"/>
      <c r="B24" s="121"/>
      <c r="C24" s="29"/>
      <c r="D24" s="29"/>
      <c r="E24" s="29"/>
      <c r="F24" s="29"/>
      <c r="I24" s="121"/>
      <c r="J24" s="29"/>
      <c r="K24" s="120"/>
      <c r="L24" s="29"/>
      <c r="M24" s="3"/>
    </row>
    <row r="25" spans="1:13" ht="15" customHeight="1">
      <c r="A25" s="1"/>
      <c r="B25" s="2"/>
      <c r="C25" s="2"/>
      <c r="D25" s="2"/>
      <c r="E25" s="2"/>
      <c r="F25" s="29"/>
      <c r="I25" s="3"/>
      <c r="J25" s="3"/>
      <c r="K25" s="3"/>
      <c r="L25" s="3"/>
      <c r="M25" s="3"/>
    </row>
    <row r="26" spans="1:13" ht="15" customHeight="1">
      <c r="A26" s="1"/>
      <c r="B26" s="2"/>
      <c r="C26" s="19"/>
      <c r="D26" s="19"/>
      <c r="E26" s="19"/>
      <c r="F26" s="21"/>
      <c r="G26" s="3"/>
      <c r="I26" s="3"/>
      <c r="J26" s="3"/>
      <c r="K26" s="3"/>
      <c r="L26" s="123"/>
      <c r="M26" s="3"/>
    </row>
    <row r="27" spans="1:13" ht="15" customHeight="1">
      <c r="A27" s="1"/>
      <c r="B27" s="124"/>
      <c r="C27" s="125"/>
      <c r="D27" s="125"/>
      <c r="E27" s="125"/>
      <c r="F27" s="125"/>
      <c r="I27" s="3"/>
      <c r="J27" s="3"/>
      <c r="K27" s="3"/>
      <c r="L27" s="3"/>
      <c r="M27" s="3"/>
    </row>
    <row r="28" spans="1:13" ht="15" customHeight="1">
      <c r="A28" s="1"/>
      <c r="B28" s="125"/>
      <c r="C28" s="125"/>
      <c r="D28" s="125"/>
      <c r="E28" s="125"/>
      <c r="F28" s="125"/>
      <c r="I28" s="3"/>
      <c r="J28" s="3"/>
      <c r="K28" s="3"/>
      <c r="L28" s="3"/>
      <c r="M28" s="3"/>
    </row>
    <row r="29" spans="1:13" ht="27" customHeight="1">
      <c r="A29" s="1"/>
      <c r="B29" s="125"/>
      <c r="C29" s="125"/>
      <c r="D29" s="125"/>
      <c r="E29" s="125"/>
      <c r="F29" s="125"/>
      <c r="I29" s="3"/>
      <c r="J29" s="3"/>
      <c r="K29" s="3"/>
      <c r="L29" s="3"/>
      <c r="M29" s="3"/>
    </row>
    <row r="30" spans="1:13" ht="15" customHeight="1">
      <c r="A30" s="1"/>
      <c r="B30" s="125"/>
      <c r="C30" s="125"/>
      <c r="D30" s="125"/>
      <c r="E30" s="125"/>
      <c r="F30" s="125"/>
      <c r="I30" s="3"/>
      <c r="J30" s="3"/>
      <c r="K30" s="3"/>
      <c r="L30" s="3"/>
      <c r="M30" s="3"/>
    </row>
    <row r="31" spans="1:13" ht="15" customHeight="1">
      <c r="A31" s="1"/>
      <c r="B31" s="125"/>
      <c r="C31" s="125"/>
      <c r="D31" s="125"/>
      <c r="E31" s="125"/>
      <c r="F31" s="125"/>
      <c r="I31" s="3"/>
      <c r="J31" s="3"/>
      <c r="K31" s="3"/>
      <c r="L31" s="3"/>
      <c r="M31" s="3"/>
    </row>
    <row r="32" spans="1:13" ht="15" customHeight="1">
      <c r="A32" s="1"/>
      <c r="B32" s="125"/>
      <c r="C32" s="125"/>
      <c r="D32" s="125"/>
      <c r="E32" s="125"/>
      <c r="F32" s="125"/>
      <c r="I32" s="3"/>
      <c r="J32" s="3"/>
      <c r="K32" s="3"/>
      <c r="L32" s="3"/>
      <c r="M32" s="3"/>
    </row>
    <row r="33" spans="1:13" ht="15" customHeight="1">
      <c r="A33" s="1"/>
      <c r="B33" s="125"/>
      <c r="C33" s="125"/>
      <c r="D33" s="125"/>
      <c r="E33" s="125"/>
      <c r="F33" s="125"/>
      <c r="I33" s="3"/>
      <c r="J33" s="3"/>
      <c r="K33" s="3"/>
      <c r="L33" s="3"/>
      <c r="M33" s="3"/>
    </row>
    <row r="34" spans="1:13" ht="15" customHeight="1">
      <c r="A34" s="1"/>
      <c r="B34" s="126"/>
      <c r="C34" s="125"/>
      <c r="D34" s="125"/>
      <c r="E34" s="125"/>
      <c r="F34" s="125"/>
      <c r="I34" s="3"/>
      <c r="J34" s="3"/>
      <c r="K34" s="3"/>
      <c r="L34" s="3"/>
      <c r="M34" s="3"/>
    </row>
    <row r="35" spans="2:13" ht="12.75">
      <c r="B35" s="125"/>
      <c r="C35" s="3"/>
      <c r="D35" s="3"/>
      <c r="E35" s="3"/>
      <c r="F35" s="125"/>
      <c r="I35" s="3"/>
      <c r="J35" s="3"/>
      <c r="K35" s="3"/>
      <c r="L35" s="3"/>
      <c r="M35" s="3"/>
    </row>
    <row r="36" spans="2:13" ht="12.75">
      <c r="B36" s="125"/>
      <c r="C36" s="3"/>
      <c r="D36" s="3"/>
      <c r="E36" s="3"/>
      <c r="F36" s="125"/>
      <c r="I36" s="3"/>
      <c r="J36" s="3"/>
      <c r="K36" s="3"/>
      <c r="L36" s="3"/>
      <c r="M36" s="3"/>
    </row>
    <row r="37" spans="2:13" ht="12.75">
      <c r="B37" s="125"/>
      <c r="C37" s="3"/>
      <c r="D37" s="3"/>
      <c r="E37" s="3"/>
      <c r="F37" s="125"/>
      <c r="I37" s="3"/>
      <c r="J37" s="3"/>
      <c r="K37" s="3"/>
      <c r="L37" s="3"/>
      <c r="M37" s="3"/>
    </row>
    <row r="38" spans="2:13" ht="12.75">
      <c r="B38" s="125"/>
      <c r="C38" s="3"/>
      <c r="D38" s="3"/>
      <c r="E38" s="3"/>
      <c r="F38" s="3"/>
      <c r="I38" s="3"/>
      <c r="J38" s="3"/>
      <c r="K38" s="3"/>
      <c r="L38" s="3"/>
      <c r="M38" s="3"/>
    </row>
    <row r="39" spans="2:13" ht="12.75">
      <c r="B39" s="3"/>
      <c r="C39" s="3"/>
      <c r="D39" s="3"/>
      <c r="E39" s="3"/>
      <c r="F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I40" s="3"/>
      <c r="J40" s="3"/>
      <c r="K40" s="3"/>
      <c r="L40" s="3"/>
      <c r="M40" s="3"/>
    </row>
    <row r="41" spans="2:13" ht="12.75">
      <c r="B41" s="3"/>
      <c r="C41" s="3"/>
      <c r="D41" s="3"/>
      <c r="E41" s="3"/>
      <c r="F41" s="3"/>
      <c r="I41" s="3"/>
      <c r="J41" s="3"/>
      <c r="K41" s="3"/>
      <c r="L41" s="3"/>
      <c r="M41" s="3"/>
    </row>
    <row r="42" spans="2:13" ht="12.75">
      <c r="B42" s="3"/>
      <c r="C42" s="3"/>
      <c r="D42" s="3"/>
      <c r="E42" s="3"/>
      <c r="F42" s="3"/>
      <c r="I42" s="3"/>
      <c r="J42" s="3"/>
      <c r="K42" s="3"/>
      <c r="L42" s="3"/>
      <c r="M42" s="3"/>
    </row>
    <row r="43" spans="2:13" ht="12.75">
      <c r="B43" s="3"/>
      <c r="C43" s="3"/>
      <c r="D43" s="3"/>
      <c r="E43" s="3"/>
      <c r="F43" s="3"/>
      <c r="I43" s="3"/>
      <c r="J43" s="3"/>
      <c r="K43" s="3"/>
      <c r="L43" s="3"/>
      <c r="M43" s="3"/>
    </row>
    <row r="44" spans="2:13" ht="12.75">
      <c r="B44" s="125"/>
      <c r="C44" s="3"/>
      <c r="D44" s="3"/>
      <c r="E44" s="3"/>
      <c r="F44" s="125"/>
      <c r="I44" s="3"/>
      <c r="J44" s="3"/>
      <c r="K44" s="3"/>
      <c r="L44" s="3"/>
      <c r="M44" s="3"/>
    </row>
    <row r="45" spans="2:13" ht="13.5">
      <c r="B45" s="126"/>
      <c r="C45" s="3"/>
      <c r="D45" s="3"/>
      <c r="E45" s="3"/>
      <c r="F45" s="3"/>
      <c r="I45" s="3"/>
      <c r="J45" s="3"/>
      <c r="K45" s="3"/>
      <c r="L45" s="3"/>
      <c r="M45" s="3"/>
    </row>
    <row r="46" spans="2:13" ht="12.75">
      <c r="B46" s="125"/>
      <c r="C46" s="3"/>
      <c r="D46" s="3"/>
      <c r="E46" s="3"/>
      <c r="F46" s="3"/>
      <c r="I46" s="3"/>
      <c r="J46" s="3"/>
      <c r="K46" s="3"/>
      <c r="L46" s="3"/>
      <c r="M46" s="3"/>
    </row>
    <row r="47" spans="2:13" ht="12.75">
      <c r="B47" s="3"/>
      <c r="C47" s="3"/>
      <c r="D47" s="3"/>
      <c r="E47" s="3"/>
      <c r="F47" s="3"/>
      <c r="I47" s="3"/>
      <c r="J47" s="3"/>
      <c r="K47" s="3"/>
      <c r="L47" s="3"/>
      <c r="M47" s="3"/>
    </row>
    <row r="48" spans="2:13" ht="12.75">
      <c r="B48" s="3"/>
      <c r="C48" s="3"/>
      <c r="D48" s="3"/>
      <c r="E48" s="3"/>
      <c r="F48" s="3"/>
      <c r="I48" s="3"/>
      <c r="J48" s="3"/>
      <c r="K48" s="3"/>
      <c r="L48" s="3"/>
      <c r="M48" s="3"/>
    </row>
    <row r="49" spans="2:13" ht="12.75">
      <c r="B49" s="3"/>
      <c r="C49" s="3"/>
      <c r="D49" s="3"/>
      <c r="E49" s="3"/>
      <c r="F49" s="3"/>
      <c r="I49" s="3"/>
      <c r="J49" s="3"/>
      <c r="K49" s="3"/>
      <c r="L49" s="3"/>
      <c r="M49" s="3"/>
    </row>
    <row r="50" spans="2:13" ht="12.75">
      <c r="B50" s="3"/>
      <c r="C50" s="3"/>
      <c r="D50" s="3"/>
      <c r="E50" s="3"/>
      <c r="F50" s="3"/>
      <c r="I50" s="3"/>
      <c r="J50" s="3"/>
      <c r="K50" s="3"/>
      <c r="L50" s="3"/>
      <c r="M50" s="3"/>
    </row>
    <row r="51" spans="2:13" ht="12.75">
      <c r="B51" s="3"/>
      <c r="C51" s="3"/>
      <c r="D51" s="3"/>
      <c r="E51" s="3"/>
      <c r="F51" s="3"/>
      <c r="I51" s="3"/>
      <c r="J51" s="3"/>
      <c r="K51" s="3"/>
      <c r="L51" s="3"/>
      <c r="M51" s="3"/>
    </row>
    <row r="52" spans="2:13" ht="12.75">
      <c r="B52" s="3"/>
      <c r="C52" s="3"/>
      <c r="D52" s="3"/>
      <c r="E52" s="3"/>
      <c r="F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I54" s="3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I55" s="3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I56" s="3"/>
      <c r="J56" s="3"/>
      <c r="K56" s="3"/>
      <c r="L56" s="3"/>
      <c r="M56" s="3"/>
    </row>
    <row r="57" spans="2:13" ht="13.5">
      <c r="B57" s="126"/>
      <c r="C57" s="3"/>
      <c r="D57" s="3"/>
      <c r="E57" s="3"/>
      <c r="F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I59" s="3"/>
      <c r="J59" s="3"/>
      <c r="K59" s="3"/>
      <c r="L59" s="3"/>
      <c r="M59" s="3"/>
    </row>
    <row r="60" spans="2:13" ht="12.75">
      <c r="B60" s="3"/>
      <c r="C60" s="3"/>
      <c r="D60" s="3"/>
      <c r="E60" s="3"/>
      <c r="F60" s="3"/>
      <c r="I60" s="3"/>
      <c r="J60" s="3"/>
      <c r="K60" s="3"/>
      <c r="L60" s="3"/>
      <c r="M60" s="3"/>
    </row>
    <row r="61" spans="2:13" ht="13.5">
      <c r="B61" s="127"/>
      <c r="C61" s="3"/>
      <c r="D61" s="3"/>
      <c r="E61" s="3"/>
      <c r="F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I63" s="3"/>
      <c r="J63" s="3"/>
      <c r="K63" s="3"/>
      <c r="L63" s="3"/>
      <c r="M63" s="3"/>
    </row>
    <row r="64" spans="2:13" ht="12.75">
      <c r="B64" s="3"/>
      <c r="C64" s="3"/>
      <c r="D64" s="3"/>
      <c r="E64" s="3"/>
      <c r="F64" s="3"/>
      <c r="I64" s="3"/>
      <c r="J64" s="3"/>
      <c r="K64" s="3"/>
      <c r="L64" s="3"/>
      <c r="M64" s="3"/>
    </row>
    <row r="65" spans="2:13" ht="12.75">
      <c r="B65" s="3"/>
      <c r="C65" s="3"/>
      <c r="D65" s="3"/>
      <c r="E65" s="3"/>
      <c r="F65" s="3"/>
      <c r="I65" s="3"/>
      <c r="J65" s="3"/>
      <c r="K65" s="3"/>
      <c r="L65" s="3"/>
      <c r="M65" s="3"/>
    </row>
    <row r="66" spans="2:13" ht="12.75">
      <c r="B66" s="3"/>
      <c r="C66" s="3"/>
      <c r="D66" s="3"/>
      <c r="E66" s="3"/>
      <c r="F66" s="3"/>
      <c r="I66" s="3"/>
      <c r="J66" s="3"/>
      <c r="K66" s="3"/>
      <c r="L66" s="3"/>
      <c r="M66" s="3"/>
    </row>
    <row r="67" spans="2:13" ht="12.75">
      <c r="B67" s="3"/>
      <c r="C67" s="3"/>
      <c r="D67" s="3"/>
      <c r="E67" s="3"/>
      <c r="F67" s="3"/>
      <c r="I67" s="3"/>
      <c r="J67" s="3"/>
      <c r="K67" s="3"/>
      <c r="L67" s="3"/>
      <c r="M67" s="3"/>
    </row>
    <row r="68" spans="2:13" ht="12.75">
      <c r="B68" s="3"/>
      <c r="C68" s="3"/>
      <c r="D68" s="3"/>
      <c r="E68" s="3"/>
      <c r="F68" s="3"/>
      <c r="I68" s="3"/>
      <c r="J68" s="3"/>
      <c r="K68" s="3"/>
      <c r="L68" s="3"/>
      <c r="M68" s="3"/>
    </row>
    <row r="69" spans="2:13" ht="12.75">
      <c r="B69" s="3"/>
      <c r="C69" s="3"/>
      <c r="D69" s="3"/>
      <c r="E69" s="3"/>
      <c r="F69" s="3"/>
      <c r="I69" s="3"/>
      <c r="J69" s="3"/>
      <c r="K69" s="3"/>
      <c r="L69" s="3"/>
      <c r="M69" s="3"/>
    </row>
    <row r="70" spans="2:13" ht="12.75">
      <c r="B70" s="3"/>
      <c r="C70" s="3"/>
      <c r="D70" s="3"/>
      <c r="E70" s="3"/>
      <c r="F70" s="3"/>
      <c r="I70" s="3"/>
      <c r="J70" s="3"/>
      <c r="K70" s="3"/>
      <c r="L70" s="3"/>
      <c r="M70" s="3"/>
    </row>
    <row r="71" spans="2:13" ht="12.75">
      <c r="B71" s="3"/>
      <c r="C71" s="3"/>
      <c r="D71" s="3"/>
      <c r="E71" s="3"/>
      <c r="F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I74" s="3"/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I77" s="3"/>
      <c r="J77" s="3"/>
      <c r="K77" s="3"/>
      <c r="L77" s="3"/>
      <c r="M77" s="3"/>
    </row>
    <row r="78" spans="2:13" ht="12.75">
      <c r="B78" s="3"/>
      <c r="C78" s="3"/>
      <c r="D78" s="3"/>
      <c r="E78" s="3"/>
      <c r="F78" s="3"/>
      <c r="I78" s="3"/>
      <c r="J78" s="3"/>
      <c r="K78" s="3"/>
      <c r="L78" s="3"/>
      <c r="M78" s="3"/>
    </row>
    <row r="79" spans="2:13" ht="12.75">
      <c r="B79" s="3"/>
      <c r="C79" s="3"/>
      <c r="D79" s="3"/>
      <c r="E79" s="3"/>
      <c r="F79" s="3"/>
      <c r="I79" s="3"/>
      <c r="J79" s="3"/>
      <c r="K79" s="3"/>
      <c r="L79" s="3"/>
      <c r="M79" s="3"/>
    </row>
    <row r="80" spans="2:13" ht="12.75">
      <c r="B80" s="3"/>
      <c r="C80" s="3"/>
      <c r="D80" s="3"/>
      <c r="E80" s="3"/>
      <c r="F80" s="3"/>
      <c r="I80" s="3"/>
      <c r="J80" s="3"/>
      <c r="K80" s="3"/>
      <c r="L80" s="3"/>
      <c r="M80" s="3"/>
    </row>
    <row r="81" spans="2:13" ht="12.75">
      <c r="B81" s="3"/>
      <c r="C81" s="3"/>
      <c r="D81" s="3"/>
      <c r="E81" s="3"/>
      <c r="F81" s="3"/>
      <c r="I81" s="3"/>
      <c r="J81" s="3"/>
      <c r="K81" s="3"/>
      <c r="L81" s="3"/>
      <c r="M81" s="3"/>
    </row>
    <row r="82" spans="2:13" ht="12.75">
      <c r="B82" s="3"/>
      <c r="C82" s="3"/>
      <c r="D82" s="3"/>
      <c r="E82" s="3"/>
      <c r="F82" s="3"/>
      <c r="I82" s="3"/>
      <c r="J82" s="3"/>
      <c r="K82" s="3"/>
      <c r="L82" s="3"/>
      <c r="M82" s="3"/>
    </row>
    <row r="83" spans="2:13" ht="12.75">
      <c r="B83" s="3"/>
      <c r="C83" s="3"/>
      <c r="D83" s="3"/>
      <c r="E83" s="3"/>
      <c r="F83" s="3"/>
      <c r="I83" s="3"/>
      <c r="J83" s="3"/>
      <c r="K83" s="3"/>
      <c r="L83" s="3"/>
      <c r="M83" s="3"/>
    </row>
    <row r="84" spans="2:13" ht="12.75">
      <c r="B84" s="3"/>
      <c r="C84" s="3"/>
      <c r="D84" s="3"/>
      <c r="E84" s="3"/>
      <c r="F84" s="3"/>
      <c r="I84" s="3"/>
      <c r="J84" s="3"/>
      <c r="K84" s="3"/>
      <c r="L84" s="3"/>
      <c r="M84" s="3"/>
    </row>
    <row r="85" spans="2:13" ht="12.75">
      <c r="B85" s="3"/>
      <c r="C85" s="3"/>
      <c r="D85" s="3"/>
      <c r="E85" s="3"/>
      <c r="F85" s="3"/>
      <c r="I85" s="3"/>
      <c r="J85" s="3"/>
      <c r="K85" s="3"/>
      <c r="L85" s="3"/>
      <c r="M85" s="3"/>
    </row>
    <row r="86" spans="2:13" ht="12.75">
      <c r="B86" s="3"/>
      <c r="C86" s="3"/>
      <c r="D86" s="3"/>
      <c r="E86" s="3"/>
      <c r="F86" s="3"/>
      <c r="I86" s="3"/>
      <c r="J86" s="3"/>
      <c r="K86" s="3"/>
      <c r="L86" s="3"/>
      <c r="M86" s="3"/>
    </row>
    <row r="87" spans="2:13" ht="12.75">
      <c r="B87" s="3"/>
      <c r="C87" s="3"/>
      <c r="D87" s="3"/>
      <c r="E87" s="3"/>
      <c r="F87" s="3"/>
      <c r="I87" s="3"/>
      <c r="J87" s="3"/>
      <c r="K87" s="3"/>
      <c r="L87" s="3"/>
      <c r="M87" s="3"/>
    </row>
    <row r="88" spans="2:13" ht="12.75">
      <c r="B88" s="3"/>
      <c r="C88" s="3"/>
      <c r="D88" s="3"/>
      <c r="E88" s="3"/>
      <c r="F88" s="3"/>
      <c r="I88" s="3"/>
      <c r="J88" s="3"/>
      <c r="K88" s="3"/>
      <c r="L88" s="3"/>
      <c r="M88" s="3"/>
    </row>
    <row r="89" spans="2:13" ht="12.75">
      <c r="B89" s="3"/>
      <c r="C89" s="3"/>
      <c r="D89" s="3"/>
      <c r="E89" s="3"/>
      <c r="F89" s="3"/>
      <c r="I89" s="3"/>
      <c r="J89" s="3"/>
      <c r="K89" s="3"/>
      <c r="L89" s="3"/>
      <c r="M89" s="3"/>
    </row>
    <row r="90" spans="2:6" ht="12.75">
      <c r="B90" s="3"/>
      <c r="C90" s="3"/>
      <c r="D90" s="3"/>
      <c r="E90" s="3"/>
      <c r="F90" s="3"/>
    </row>
    <row r="91" spans="2:6" ht="12.75">
      <c r="B91" s="3"/>
      <c r="C91" s="3"/>
      <c r="D91" s="3"/>
      <c r="E91" s="3"/>
      <c r="F91" s="3"/>
    </row>
    <row r="92" spans="2:6" ht="12.75">
      <c r="B92" s="3"/>
      <c r="C92" s="3"/>
      <c r="D92" s="3"/>
      <c r="E92" s="3"/>
      <c r="F92" s="3"/>
    </row>
    <row r="93" spans="2:6" ht="12.75">
      <c r="B93" s="3"/>
      <c r="C93" s="3"/>
      <c r="D93" s="3"/>
      <c r="E93" s="3"/>
      <c r="F93" s="3"/>
    </row>
    <row r="94" spans="2:6" ht="12.75">
      <c r="B94" s="3"/>
      <c r="C94" s="3"/>
      <c r="D94" s="3"/>
      <c r="E94" s="3"/>
      <c r="F94" s="3"/>
    </row>
    <row r="95" spans="2:6" ht="12.75">
      <c r="B95" s="3"/>
      <c r="C95" s="3"/>
      <c r="D95" s="3"/>
      <c r="E95" s="3"/>
      <c r="F95" s="3"/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99" spans="2:6" ht="12.75">
      <c r="B99" s="3"/>
      <c r="C99" s="3"/>
      <c r="D99" s="3"/>
      <c r="E99" s="3"/>
      <c r="F99" s="3"/>
    </row>
    <row r="100" spans="2:6" ht="12.75">
      <c r="B100" s="3"/>
      <c r="C100" s="3"/>
      <c r="D100" s="3"/>
      <c r="E100" s="3"/>
      <c r="F100" s="3"/>
    </row>
    <row r="101" spans="2:6" ht="12.75">
      <c r="B101" s="3"/>
      <c r="C101" s="3"/>
      <c r="D101" s="3"/>
      <c r="E101" s="3"/>
      <c r="F101" s="3"/>
    </row>
    <row r="102" spans="2:6" ht="12.75">
      <c r="B102" s="3"/>
      <c r="C102" s="3"/>
      <c r="D102" s="3"/>
      <c r="E102" s="3"/>
      <c r="F102" s="3"/>
    </row>
    <row r="103" spans="2:6" ht="12.75">
      <c r="B103" s="3"/>
      <c r="C103" s="3"/>
      <c r="D103" s="3"/>
      <c r="E103" s="3"/>
      <c r="F103" s="3"/>
    </row>
    <row r="104" spans="2:6" ht="12.75">
      <c r="B104" s="3"/>
      <c r="C104" s="3"/>
      <c r="D104" s="3"/>
      <c r="E104" s="3"/>
      <c r="F104" s="3"/>
    </row>
    <row r="105" spans="2:6" ht="12.75">
      <c r="B105" s="3"/>
      <c r="C105" s="3"/>
      <c r="D105" s="3"/>
      <c r="E105" s="3"/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  <row r="113" spans="2:6" ht="12.75">
      <c r="B113" s="3"/>
      <c r="C113" s="3"/>
      <c r="D113" s="3"/>
      <c r="E113" s="3"/>
      <c r="F113" s="3"/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3"/>
      <c r="C116" s="3"/>
      <c r="D116" s="3"/>
      <c r="E116" s="3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  <row r="119" spans="2:6" ht="12.75">
      <c r="B119" s="3"/>
      <c r="C119" s="3"/>
      <c r="D119" s="3"/>
      <c r="E119" s="3"/>
      <c r="F119" s="3"/>
    </row>
    <row r="120" spans="2:6" ht="12.75">
      <c r="B120" s="3"/>
      <c r="C120" s="3"/>
      <c r="D120" s="3"/>
      <c r="E120" s="3"/>
      <c r="F120" s="3"/>
    </row>
    <row r="121" spans="2:6" ht="12.75">
      <c r="B121" s="3"/>
      <c r="C121" s="3"/>
      <c r="D121" s="3"/>
      <c r="E121" s="3"/>
      <c r="F121" s="3"/>
    </row>
    <row r="122" spans="2:6" ht="12.75">
      <c r="B122" s="3"/>
      <c r="C122" s="3"/>
      <c r="D122" s="3"/>
      <c r="E122" s="3"/>
      <c r="F122" s="3"/>
    </row>
    <row r="123" spans="2:6" ht="12.75">
      <c r="B123" s="3"/>
      <c r="C123" s="3"/>
      <c r="D123" s="3"/>
      <c r="E123" s="3"/>
      <c r="F123" s="3"/>
    </row>
    <row r="124" spans="2:6" ht="12.75">
      <c r="B124" s="3"/>
      <c r="C124" s="3"/>
      <c r="D124" s="3"/>
      <c r="E124" s="3"/>
      <c r="F124" s="3"/>
    </row>
    <row r="125" spans="2:6" ht="12.75">
      <c r="B125" s="3"/>
      <c r="C125" s="3"/>
      <c r="D125" s="3"/>
      <c r="E125" s="3"/>
      <c r="F125" s="3"/>
    </row>
    <row r="126" spans="2:6" ht="12.75">
      <c r="B126" s="3"/>
      <c r="C126" s="3"/>
      <c r="D126" s="3"/>
      <c r="E126" s="3"/>
      <c r="F126" s="3"/>
    </row>
    <row r="127" spans="2:6" ht="12.75">
      <c r="B127" s="3"/>
      <c r="C127" s="3"/>
      <c r="D127" s="3"/>
      <c r="E127" s="3"/>
      <c r="F127" s="3"/>
    </row>
    <row r="128" spans="2:6" ht="12.75">
      <c r="B128" s="3"/>
      <c r="C128" s="3"/>
      <c r="D128" s="3"/>
      <c r="E128" s="3"/>
      <c r="F128" s="3"/>
    </row>
    <row r="129" spans="2:6" ht="12.75">
      <c r="B129" s="3"/>
      <c r="C129" s="3"/>
      <c r="D129" s="3"/>
      <c r="E129" s="3"/>
      <c r="F129" s="3"/>
    </row>
    <row r="130" spans="2:6" ht="12.75">
      <c r="B130" s="3"/>
      <c r="C130" s="3"/>
      <c r="D130" s="3"/>
      <c r="E130" s="3"/>
      <c r="F130" s="3"/>
    </row>
    <row r="131" spans="2:6" ht="12.75">
      <c r="B131" s="3"/>
      <c r="C131" s="3"/>
      <c r="D131" s="3"/>
      <c r="E131" s="3"/>
      <c r="F131" s="3"/>
    </row>
    <row r="132" spans="2:6" ht="12.75">
      <c r="B132" s="3"/>
      <c r="C132" s="3"/>
      <c r="D132" s="3"/>
      <c r="E132" s="3"/>
      <c r="F132" s="3"/>
    </row>
    <row r="133" spans="2:6" ht="12.75">
      <c r="B133" s="3"/>
      <c r="C133" s="3"/>
      <c r="D133" s="3"/>
      <c r="E133" s="3"/>
      <c r="F133" s="3"/>
    </row>
    <row r="134" spans="2:6" ht="12.75">
      <c r="B134" s="3"/>
      <c r="C134" s="3"/>
      <c r="D134" s="3"/>
      <c r="E134" s="3"/>
      <c r="F134" s="3"/>
    </row>
    <row r="135" spans="2:6" ht="12.75">
      <c r="B135" s="3"/>
      <c r="C135" s="3"/>
      <c r="D135" s="3"/>
      <c r="E135" s="3"/>
      <c r="F135" s="3"/>
    </row>
    <row r="136" spans="2:6" ht="12.75">
      <c r="B136" s="3"/>
      <c r="C136" s="3"/>
      <c r="D136" s="3"/>
      <c r="E136" s="3"/>
      <c r="F136" s="3"/>
    </row>
    <row r="137" spans="2:6" ht="12.75">
      <c r="B137" s="3"/>
      <c r="C137" s="3"/>
      <c r="D137" s="3"/>
      <c r="E137" s="3"/>
      <c r="F137" s="3"/>
    </row>
    <row r="138" spans="2:6" ht="12.75">
      <c r="B138" s="3"/>
      <c r="C138" s="3"/>
      <c r="D138" s="3"/>
      <c r="E138" s="3"/>
      <c r="F138" s="3"/>
    </row>
    <row r="139" spans="2:6" ht="12.75">
      <c r="B139" s="3"/>
      <c r="C139" s="3"/>
      <c r="D139" s="3"/>
      <c r="E139" s="3"/>
      <c r="F139" s="3"/>
    </row>
  </sheetData>
  <sheetProtection/>
  <mergeCells count="10">
    <mergeCell ref="A1:E1"/>
    <mergeCell ref="B2:L2"/>
    <mergeCell ref="B9:B10"/>
    <mergeCell ref="B7:F7"/>
    <mergeCell ref="C9:C10"/>
    <mergeCell ref="F9:F10"/>
    <mergeCell ref="D9:D10"/>
    <mergeCell ref="B3:F3"/>
    <mergeCell ref="B4:F4"/>
    <mergeCell ref="B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35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7109375" style="0" customWidth="1"/>
    <col min="2" max="2" width="38.57421875" style="0" customWidth="1"/>
    <col min="3" max="3" width="11.57421875" style="0" customWidth="1"/>
    <col min="4" max="4" width="12.57421875" style="0" customWidth="1"/>
    <col min="5" max="5" width="14.421875" style="0" customWidth="1"/>
  </cols>
  <sheetData>
    <row r="1" spans="1:5" ht="15.75">
      <c r="A1" s="849" t="s">
        <v>332</v>
      </c>
      <c r="B1" s="849"/>
      <c r="C1" s="849"/>
      <c r="D1" s="849"/>
      <c r="E1" s="849"/>
    </row>
    <row r="2" spans="1:5" ht="12.75">
      <c r="A2" s="837" t="s">
        <v>625</v>
      </c>
      <c r="B2" s="838"/>
      <c r="C2" s="838"/>
      <c r="D2" s="838"/>
      <c r="E2" s="838"/>
    </row>
    <row r="3" spans="1:5" ht="12.75">
      <c r="A3" s="799" t="s">
        <v>609</v>
      </c>
      <c r="B3" s="799"/>
      <c r="C3" s="799"/>
      <c r="D3" s="799"/>
      <c r="E3" s="799"/>
    </row>
    <row r="4" spans="1:5" ht="12.75">
      <c r="A4" s="850"/>
      <c r="B4" s="813"/>
      <c r="C4" s="813"/>
      <c r="D4" s="813"/>
      <c r="E4" s="813"/>
    </row>
    <row r="5" spans="1:5" ht="16.5" thickBot="1">
      <c r="A5" s="331"/>
      <c r="B5" s="331"/>
      <c r="C5" s="331"/>
      <c r="D5" s="331"/>
      <c r="E5" s="331"/>
    </row>
    <row r="6" spans="1:5" ht="31.5" customHeight="1" thickTop="1">
      <c r="A6" s="179" t="s">
        <v>109</v>
      </c>
      <c r="B6" s="839" t="s">
        <v>3</v>
      </c>
      <c r="C6" s="839" t="s">
        <v>349</v>
      </c>
      <c r="D6" s="843" t="s">
        <v>335</v>
      </c>
      <c r="E6" s="350" t="s">
        <v>371</v>
      </c>
    </row>
    <row r="7" spans="1:5" ht="36.75" customHeight="1" thickBot="1">
      <c r="A7" s="180" t="s">
        <v>110</v>
      </c>
      <c r="B7" s="840"/>
      <c r="C7" s="840"/>
      <c r="D7" s="840"/>
      <c r="E7" s="349" t="s">
        <v>372</v>
      </c>
    </row>
    <row r="8" spans="1:5" ht="15" customHeight="1">
      <c r="A8" s="181" t="s">
        <v>111</v>
      </c>
      <c r="B8" s="12" t="s">
        <v>112</v>
      </c>
      <c r="C8" s="199">
        <v>280405</v>
      </c>
      <c r="D8" s="199">
        <v>325438</v>
      </c>
      <c r="E8" s="199">
        <v>289204</v>
      </c>
    </row>
    <row r="9" spans="1:5" ht="15" customHeight="1">
      <c r="A9" s="182" t="s">
        <v>113</v>
      </c>
      <c r="B9" s="13" t="s">
        <v>114</v>
      </c>
      <c r="C9" s="200">
        <v>81730</v>
      </c>
      <c r="D9" s="200">
        <v>94646</v>
      </c>
      <c r="E9" s="199">
        <v>72011</v>
      </c>
    </row>
    <row r="10" spans="1:6" ht="15" customHeight="1">
      <c r="A10" s="182" t="s">
        <v>22</v>
      </c>
      <c r="B10" s="13" t="s">
        <v>115</v>
      </c>
      <c r="C10" s="26">
        <f>SUM(C12:C47)</f>
        <v>697370</v>
      </c>
      <c r="D10" s="26">
        <f>SUM(D12:D48)-D25</f>
        <v>835189</v>
      </c>
      <c r="E10" s="26">
        <f>SUM(E12:E48)-E25</f>
        <v>809149</v>
      </c>
      <c r="F10" s="791"/>
    </row>
    <row r="11" spans="1:5" ht="15" customHeight="1">
      <c r="A11" s="845"/>
      <c r="B11" s="14" t="s">
        <v>116</v>
      </c>
      <c r="C11" s="27"/>
      <c r="D11" s="28"/>
      <c r="E11" s="441"/>
    </row>
    <row r="12" spans="1:7" ht="15" customHeight="1">
      <c r="A12" s="846"/>
      <c r="B12" s="15" t="s">
        <v>117</v>
      </c>
      <c r="C12" s="61">
        <v>96</v>
      </c>
      <c r="D12" s="61">
        <v>96</v>
      </c>
      <c r="E12" s="442">
        <v>87</v>
      </c>
      <c r="F12" s="48"/>
      <c r="G12" s="48"/>
    </row>
    <row r="13" spans="1:7" ht="15" customHeight="1">
      <c r="A13" s="846"/>
      <c r="B13" s="15" t="s">
        <v>118</v>
      </c>
      <c r="C13" s="61">
        <v>4992</v>
      </c>
      <c r="D13" s="61">
        <v>4992</v>
      </c>
      <c r="E13" s="442">
        <v>4753</v>
      </c>
      <c r="F13" s="48"/>
      <c r="G13" s="48"/>
    </row>
    <row r="14" spans="1:7" ht="15" customHeight="1">
      <c r="A14" s="846"/>
      <c r="B14" s="15" t="s">
        <v>218</v>
      </c>
      <c r="C14" s="61">
        <v>960</v>
      </c>
      <c r="D14" s="61">
        <v>2517</v>
      </c>
      <c r="E14" s="442">
        <v>873</v>
      </c>
      <c r="F14" s="48"/>
      <c r="G14" s="48"/>
    </row>
    <row r="15" spans="1:7" ht="15" customHeight="1">
      <c r="A15" s="846"/>
      <c r="B15" s="15" t="s">
        <v>219</v>
      </c>
      <c r="C15" s="61">
        <v>576</v>
      </c>
      <c r="D15" s="61">
        <v>576</v>
      </c>
      <c r="E15" s="442">
        <v>291</v>
      </c>
      <c r="F15" s="48"/>
      <c r="G15" s="48"/>
    </row>
    <row r="16" spans="1:7" ht="15" customHeight="1">
      <c r="A16" s="846"/>
      <c r="B16" s="15" t="s">
        <v>220</v>
      </c>
      <c r="C16" s="61">
        <v>960</v>
      </c>
      <c r="D16" s="61">
        <v>960</v>
      </c>
      <c r="E16" s="442">
        <v>679</v>
      </c>
      <c r="F16" s="48"/>
      <c r="G16" s="48"/>
    </row>
    <row r="17" spans="1:7" ht="15" customHeight="1">
      <c r="A17" s="846"/>
      <c r="B17" s="15" t="s">
        <v>119</v>
      </c>
      <c r="C17" s="61">
        <v>3360</v>
      </c>
      <c r="D17" s="61">
        <v>3360</v>
      </c>
      <c r="E17" s="442">
        <v>3492</v>
      </c>
      <c r="F17" s="48"/>
      <c r="G17" s="48"/>
    </row>
    <row r="18" spans="1:7" ht="15" customHeight="1">
      <c r="A18" s="846"/>
      <c r="B18" s="15" t="s">
        <v>120</v>
      </c>
      <c r="C18" s="61">
        <v>3840</v>
      </c>
      <c r="D18" s="61">
        <v>9140</v>
      </c>
      <c r="E18" s="442">
        <v>3686</v>
      </c>
      <c r="F18" s="48"/>
      <c r="G18" s="48"/>
    </row>
    <row r="19" spans="1:7" ht="15" customHeight="1">
      <c r="A19" s="846"/>
      <c r="B19" s="15" t="s">
        <v>121</v>
      </c>
      <c r="C19" s="61">
        <v>432</v>
      </c>
      <c r="D19" s="61">
        <v>432</v>
      </c>
      <c r="E19" s="442">
        <v>388</v>
      </c>
      <c r="F19" s="48"/>
      <c r="G19" s="48"/>
    </row>
    <row r="20" spans="1:7" ht="15" customHeight="1">
      <c r="A20" s="846"/>
      <c r="B20" s="15" t="s">
        <v>122</v>
      </c>
      <c r="C20" s="274">
        <v>1728</v>
      </c>
      <c r="D20" s="274">
        <v>2048</v>
      </c>
      <c r="E20" s="443">
        <v>1649</v>
      </c>
      <c r="F20" s="48"/>
      <c r="G20" s="48"/>
    </row>
    <row r="21" spans="1:7" ht="15" customHeight="1">
      <c r="A21" s="846"/>
      <c r="B21" s="15" t="s">
        <v>221</v>
      </c>
      <c r="C21" s="61">
        <v>2496</v>
      </c>
      <c r="D21" s="61">
        <v>2496</v>
      </c>
      <c r="E21" s="442">
        <v>2134</v>
      </c>
      <c r="F21" s="48"/>
      <c r="G21" s="48"/>
    </row>
    <row r="22" spans="1:7" ht="15" customHeight="1">
      <c r="A22" s="846"/>
      <c r="B22" s="15" t="s">
        <v>222</v>
      </c>
      <c r="C22" s="61">
        <v>768</v>
      </c>
      <c r="D22" s="61">
        <v>768</v>
      </c>
      <c r="E22" s="442">
        <v>679</v>
      </c>
      <c r="F22" s="48"/>
      <c r="G22" s="48"/>
    </row>
    <row r="23" spans="1:7" ht="15" customHeight="1">
      <c r="A23" s="846"/>
      <c r="B23" s="15" t="s">
        <v>123</v>
      </c>
      <c r="C23" s="61">
        <v>48960</v>
      </c>
      <c r="D23" s="61">
        <v>52639</v>
      </c>
      <c r="E23" s="442">
        <v>53350</v>
      </c>
      <c r="F23" s="48"/>
      <c r="G23" s="48"/>
    </row>
    <row r="24" spans="1:7" ht="15" customHeight="1">
      <c r="A24" s="846"/>
      <c r="B24" s="15" t="s">
        <v>124</v>
      </c>
      <c r="C24" s="272">
        <v>49920</v>
      </c>
      <c r="D24" s="272">
        <v>100143</v>
      </c>
      <c r="E24" s="444">
        <v>116400</v>
      </c>
      <c r="F24" s="48"/>
      <c r="G24" s="48"/>
    </row>
    <row r="25" spans="1:7" ht="15" customHeight="1">
      <c r="A25" s="846"/>
      <c r="B25" s="15" t="s">
        <v>396</v>
      </c>
      <c r="C25" s="272"/>
      <c r="D25" s="272">
        <v>50223</v>
      </c>
      <c r="E25" s="444">
        <v>67900</v>
      </c>
      <c r="F25" s="48"/>
      <c r="G25" s="48"/>
    </row>
    <row r="26" spans="1:7" ht="15" customHeight="1">
      <c r="A26" s="846"/>
      <c r="B26" s="15" t="s">
        <v>289</v>
      </c>
      <c r="C26" s="272">
        <v>4800</v>
      </c>
      <c r="D26" s="272">
        <v>4800</v>
      </c>
      <c r="E26" s="444">
        <v>4656</v>
      </c>
      <c r="F26" s="48"/>
      <c r="G26" s="48"/>
    </row>
    <row r="27" spans="1:7" ht="15" customHeight="1">
      <c r="A27" s="846"/>
      <c r="B27" s="15" t="s">
        <v>125</v>
      </c>
      <c r="C27" s="272">
        <v>3456</v>
      </c>
      <c r="D27" s="272">
        <v>4106</v>
      </c>
      <c r="E27" s="444">
        <v>3880</v>
      </c>
      <c r="F27" s="48"/>
      <c r="G27" s="48"/>
    </row>
    <row r="28" spans="1:7" ht="15" customHeight="1">
      <c r="A28" s="846"/>
      <c r="B28" s="15" t="s">
        <v>126</v>
      </c>
      <c r="C28" s="272">
        <v>26880</v>
      </c>
      <c r="D28" s="272">
        <v>28080</v>
      </c>
      <c r="E28" s="444">
        <v>25220</v>
      </c>
      <c r="F28" s="48"/>
      <c r="G28" s="48"/>
    </row>
    <row r="29" spans="1:7" ht="30.75" customHeight="1">
      <c r="A29" s="846"/>
      <c r="B29" s="15" t="s">
        <v>265</v>
      </c>
      <c r="C29" s="272">
        <v>46500</v>
      </c>
      <c r="D29" s="272">
        <v>46500</v>
      </c>
      <c r="E29" s="444">
        <v>45590</v>
      </c>
      <c r="F29" s="48"/>
      <c r="G29" s="48"/>
    </row>
    <row r="30" spans="1:7" ht="15" customHeight="1">
      <c r="A30" s="846"/>
      <c r="B30" s="15" t="s">
        <v>127</v>
      </c>
      <c r="C30" s="272">
        <v>288</v>
      </c>
      <c r="D30" s="272">
        <v>288</v>
      </c>
      <c r="E30" s="444">
        <v>281</v>
      </c>
      <c r="F30" s="48"/>
      <c r="G30" s="48"/>
    </row>
    <row r="31" spans="1:7" ht="15" customHeight="1">
      <c r="A31" s="846"/>
      <c r="B31" s="15" t="s">
        <v>360</v>
      </c>
      <c r="C31" s="272">
        <v>8640</v>
      </c>
      <c r="D31" s="272">
        <v>8640</v>
      </c>
      <c r="E31" s="444">
        <v>7760</v>
      </c>
      <c r="F31" s="48"/>
      <c r="G31" s="48"/>
    </row>
    <row r="32" spans="1:7" ht="26.25" customHeight="1">
      <c r="A32" s="846"/>
      <c r="B32" s="15" t="s">
        <v>361</v>
      </c>
      <c r="C32" s="272">
        <v>88800</v>
      </c>
      <c r="D32" s="272">
        <v>88950</v>
      </c>
      <c r="E32" s="444">
        <v>87300</v>
      </c>
      <c r="F32" s="48"/>
      <c r="G32" s="48"/>
    </row>
    <row r="33" spans="1:7" ht="15.75" customHeight="1">
      <c r="A33" s="846"/>
      <c r="B33" s="15" t="s">
        <v>626</v>
      </c>
      <c r="C33" s="272"/>
      <c r="D33" s="272">
        <v>25960</v>
      </c>
      <c r="E33" s="444">
        <v>9700</v>
      </c>
      <c r="F33" s="48"/>
      <c r="G33" s="48"/>
    </row>
    <row r="34" spans="1:7" ht="15" customHeight="1">
      <c r="A34" s="846"/>
      <c r="B34" s="15" t="s">
        <v>128</v>
      </c>
      <c r="C34" s="272">
        <v>2976</v>
      </c>
      <c r="D34" s="272">
        <v>3530</v>
      </c>
      <c r="E34" s="444">
        <v>2910</v>
      </c>
      <c r="F34" s="48"/>
      <c r="G34" s="48"/>
    </row>
    <row r="35" spans="1:7" ht="15" customHeight="1">
      <c r="A35" s="846"/>
      <c r="B35" s="15" t="s">
        <v>129</v>
      </c>
      <c r="C35" s="272">
        <v>1440</v>
      </c>
      <c r="D35" s="272">
        <v>2040</v>
      </c>
      <c r="E35" s="444">
        <v>2910</v>
      </c>
      <c r="F35" s="48"/>
      <c r="G35" s="48"/>
    </row>
    <row r="36" spans="1:7" ht="19.5" customHeight="1">
      <c r="A36" s="846"/>
      <c r="B36" s="15" t="s">
        <v>279</v>
      </c>
      <c r="C36" s="272">
        <v>3840</v>
      </c>
      <c r="D36" s="272">
        <v>3240</v>
      </c>
      <c r="E36" s="444">
        <v>1455</v>
      </c>
      <c r="F36" s="48"/>
      <c r="G36" s="48"/>
    </row>
    <row r="37" spans="1:7" ht="15" customHeight="1">
      <c r="A37" s="846"/>
      <c r="B37" s="15" t="s">
        <v>130</v>
      </c>
      <c r="C37" s="272">
        <v>480</v>
      </c>
      <c r="D37" s="272">
        <v>3780</v>
      </c>
      <c r="E37" s="272">
        <v>3880</v>
      </c>
      <c r="F37" s="48"/>
      <c r="G37" s="48"/>
    </row>
    <row r="38" spans="1:7" ht="15" customHeight="1">
      <c r="A38" s="846"/>
      <c r="B38" s="15" t="s">
        <v>131</v>
      </c>
      <c r="C38" s="272">
        <v>61603</v>
      </c>
      <c r="D38" s="272">
        <v>61603</v>
      </c>
      <c r="E38" s="698">
        <v>93091</v>
      </c>
      <c r="F38" s="48"/>
      <c r="G38" s="48"/>
    </row>
    <row r="39" spans="1:7" ht="15" customHeight="1">
      <c r="A39" s="846"/>
      <c r="B39" s="15" t="s">
        <v>229</v>
      </c>
      <c r="C39" s="272">
        <v>14592</v>
      </c>
      <c r="D39" s="272">
        <v>18312</v>
      </c>
      <c r="E39" s="272">
        <v>19260</v>
      </c>
      <c r="F39" s="48"/>
      <c r="G39" s="48"/>
    </row>
    <row r="40" spans="1:7" ht="15" customHeight="1">
      <c r="A40" s="846"/>
      <c r="B40" s="15" t="s">
        <v>223</v>
      </c>
      <c r="C40" s="272">
        <v>113747</v>
      </c>
      <c r="D40" s="272">
        <v>87328</v>
      </c>
      <c r="E40" s="444">
        <v>121250</v>
      </c>
      <c r="F40" s="48"/>
      <c r="G40" s="48"/>
    </row>
    <row r="41" spans="1:7" ht="15" customHeight="1">
      <c r="A41" s="846"/>
      <c r="B41" s="15" t="s">
        <v>132</v>
      </c>
      <c r="C41" s="272">
        <v>137200</v>
      </c>
      <c r="D41" s="272">
        <v>137200</v>
      </c>
      <c r="E41" s="444">
        <v>112175</v>
      </c>
      <c r="F41" s="48"/>
      <c r="G41" s="48"/>
    </row>
    <row r="42" spans="1:7" ht="29.25" customHeight="1">
      <c r="A42" s="846"/>
      <c r="B42" s="15" t="s">
        <v>378</v>
      </c>
      <c r="C42" s="272">
        <v>9600</v>
      </c>
      <c r="D42" s="272">
        <v>9600</v>
      </c>
      <c r="E42" s="444">
        <v>8730</v>
      </c>
      <c r="F42" s="48"/>
      <c r="G42" s="48"/>
    </row>
    <row r="43" spans="1:7" ht="15" customHeight="1">
      <c r="A43" s="846"/>
      <c r="B43" s="15" t="s">
        <v>227</v>
      </c>
      <c r="C43" s="272">
        <v>10272</v>
      </c>
      <c r="D43" s="272">
        <v>10272</v>
      </c>
      <c r="E43" s="444">
        <v>9700</v>
      </c>
      <c r="F43" s="48"/>
      <c r="G43" s="48"/>
    </row>
    <row r="44" spans="1:7" ht="15" customHeight="1">
      <c r="A44" s="846"/>
      <c r="B44" s="15" t="s">
        <v>228</v>
      </c>
      <c r="C44" s="272">
        <v>768</v>
      </c>
      <c r="D44" s="272">
        <v>7538</v>
      </c>
      <c r="E44" s="444">
        <v>3880</v>
      </c>
      <c r="F44" s="48"/>
      <c r="G44" s="48"/>
    </row>
    <row r="45" spans="1:7" ht="27" customHeight="1">
      <c r="A45" s="846"/>
      <c r="B45" s="15" t="s">
        <v>234</v>
      </c>
      <c r="C45" s="272">
        <v>40000</v>
      </c>
      <c r="D45" s="272">
        <v>83713</v>
      </c>
      <c r="E45" s="444">
        <v>38800</v>
      </c>
      <c r="F45" s="48"/>
      <c r="G45" s="48"/>
    </row>
    <row r="46" spans="1:7" ht="15" customHeight="1">
      <c r="A46" s="846"/>
      <c r="B46" s="15" t="s">
        <v>134</v>
      </c>
      <c r="C46" s="272">
        <v>480</v>
      </c>
      <c r="D46" s="272">
        <v>480</v>
      </c>
      <c r="E46" s="444">
        <v>9044</v>
      </c>
      <c r="F46" s="48"/>
      <c r="G46" s="48"/>
    </row>
    <row r="47" spans="1:7" ht="15" customHeight="1">
      <c r="A47" s="847"/>
      <c r="B47" s="15" t="s">
        <v>293</v>
      </c>
      <c r="C47" s="27">
        <v>1920</v>
      </c>
      <c r="D47" s="27">
        <v>2520</v>
      </c>
      <c r="E47" s="441">
        <v>9216</v>
      </c>
      <c r="F47" s="48"/>
      <c r="G47" s="48"/>
    </row>
    <row r="48" spans="1:7" ht="15" customHeight="1">
      <c r="A48" s="335"/>
      <c r="B48" s="15" t="s">
        <v>391</v>
      </c>
      <c r="C48" s="27"/>
      <c r="D48" s="27">
        <v>16542</v>
      </c>
      <c r="E48" s="441"/>
      <c r="F48" s="48"/>
      <c r="G48" s="48"/>
    </row>
    <row r="49" spans="1:7" ht="15" customHeight="1">
      <c r="A49" s="182" t="s">
        <v>26</v>
      </c>
      <c r="B49" s="16" t="s">
        <v>135</v>
      </c>
      <c r="C49" s="58">
        <f>C52+C59+C60+C64+C65+C66+C67+C69+C72+C58+C51+C70</f>
        <v>178871</v>
      </c>
      <c r="D49" s="58">
        <f>D53+D54+D55+D56+D57+D58+D59+D60+D62+D63+D64+D65+D66+D67+D69+D70+D72+D68</f>
        <v>139894</v>
      </c>
      <c r="E49" s="58">
        <f>E53+E54+E55+E56+E57+E58+E59+E60+E62+E63+E64+E65+E66+E67+E69+E70+E72</f>
        <v>230528</v>
      </c>
      <c r="F49" s="790"/>
      <c r="G49" s="48"/>
    </row>
    <row r="50" spans="1:7" ht="15" customHeight="1">
      <c r="A50" s="845"/>
      <c r="B50" s="17" t="s">
        <v>136</v>
      </c>
      <c r="C50" s="27"/>
      <c r="D50" s="27"/>
      <c r="E50" s="441"/>
      <c r="F50" s="48"/>
      <c r="G50" s="48"/>
    </row>
    <row r="51" spans="1:7" ht="15" customHeight="1">
      <c r="A51" s="846"/>
      <c r="B51" s="14" t="s">
        <v>295</v>
      </c>
      <c r="C51" s="27">
        <v>50223</v>
      </c>
      <c r="D51" s="27"/>
      <c r="E51" s="441"/>
      <c r="F51" s="48"/>
      <c r="G51" s="48"/>
    </row>
    <row r="52" spans="1:7" ht="15" customHeight="1">
      <c r="A52" s="846"/>
      <c r="B52" s="18" t="s">
        <v>137</v>
      </c>
      <c r="C52" s="275">
        <v>2112</v>
      </c>
      <c r="D52" s="275">
        <f>D53+D54+D55+D56+D57</f>
        <v>2762</v>
      </c>
      <c r="E52" s="275">
        <f>E53+E54+E55+E56</f>
        <v>2153</v>
      </c>
      <c r="F52" s="48"/>
      <c r="G52" s="48"/>
    </row>
    <row r="53" spans="1:7" ht="15" customHeight="1">
      <c r="A53" s="846"/>
      <c r="B53" s="15" t="s">
        <v>138</v>
      </c>
      <c r="C53" s="272">
        <v>96</v>
      </c>
      <c r="D53" s="272">
        <v>296</v>
      </c>
      <c r="E53" s="444">
        <v>194</v>
      </c>
      <c r="F53" s="48"/>
      <c r="G53" s="48"/>
    </row>
    <row r="54" spans="1:7" ht="15" customHeight="1">
      <c r="A54" s="846"/>
      <c r="B54" s="15" t="s">
        <v>283</v>
      </c>
      <c r="C54" s="272">
        <v>96</v>
      </c>
      <c r="D54" s="272">
        <v>396</v>
      </c>
      <c r="E54" s="444">
        <v>97</v>
      </c>
      <c r="F54" s="48"/>
      <c r="G54" s="48"/>
    </row>
    <row r="55" spans="1:7" ht="15" customHeight="1">
      <c r="A55" s="846"/>
      <c r="B55" s="15" t="s">
        <v>235</v>
      </c>
      <c r="C55" s="272">
        <v>1632</v>
      </c>
      <c r="D55" s="272">
        <v>1632</v>
      </c>
      <c r="E55" s="444">
        <v>1583</v>
      </c>
      <c r="F55" s="48"/>
      <c r="G55" s="48"/>
    </row>
    <row r="56" spans="1:7" ht="15" customHeight="1">
      <c r="A56" s="846"/>
      <c r="B56" s="15" t="s">
        <v>230</v>
      </c>
      <c r="C56" s="272">
        <v>288</v>
      </c>
      <c r="D56" s="272">
        <v>288</v>
      </c>
      <c r="E56" s="444">
        <v>279</v>
      </c>
      <c r="F56" s="48"/>
      <c r="G56" s="48"/>
    </row>
    <row r="57" spans="1:7" ht="15" customHeight="1">
      <c r="A57" s="846"/>
      <c r="B57" s="15" t="s">
        <v>375</v>
      </c>
      <c r="C57" s="272"/>
      <c r="D57" s="272">
        <v>150</v>
      </c>
      <c r="E57" s="444"/>
      <c r="F57" s="48"/>
      <c r="G57" s="48"/>
    </row>
    <row r="58" spans="1:7" ht="15" customHeight="1">
      <c r="A58" s="846"/>
      <c r="B58" s="15" t="s">
        <v>264</v>
      </c>
      <c r="C58" s="272">
        <v>1920</v>
      </c>
      <c r="D58" s="272">
        <v>1920</v>
      </c>
      <c r="E58" s="444">
        <v>2701</v>
      </c>
      <c r="F58" s="48"/>
      <c r="G58" s="48"/>
    </row>
    <row r="59" spans="1:7" ht="15" customHeight="1">
      <c r="A59" s="846"/>
      <c r="B59" s="15" t="s">
        <v>139</v>
      </c>
      <c r="C59" s="272">
        <v>1464</v>
      </c>
      <c r="D59" s="272">
        <v>1749</v>
      </c>
      <c r="E59" s="444">
        <v>1455</v>
      </c>
      <c r="F59" s="48"/>
      <c r="G59" s="48"/>
    </row>
    <row r="60" spans="1:7" ht="15" customHeight="1">
      <c r="A60" s="846"/>
      <c r="B60" s="15" t="s">
        <v>140</v>
      </c>
      <c r="C60" s="272">
        <v>3000</v>
      </c>
      <c r="D60" s="272">
        <v>3000</v>
      </c>
      <c r="E60" s="444">
        <v>3395</v>
      </c>
      <c r="F60" s="48"/>
      <c r="G60" s="48"/>
    </row>
    <row r="61" spans="1:7" ht="15" customHeight="1">
      <c r="A61" s="846"/>
      <c r="B61" s="15" t="s">
        <v>263</v>
      </c>
      <c r="C61" s="272">
        <v>2000</v>
      </c>
      <c r="D61" s="272">
        <v>2000</v>
      </c>
      <c r="E61" s="444">
        <v>3395</v>
      </c>
      <c r="F61" s="48"/>
      <c r="G61" s="48"/>
    </row>
    <row r="62" spans="1:7" ht="15" customHeight="1">
      <c r="A62" s="846"/>
      <c r="B62" s="15" t="s">
        <v>374</v>
      </c>
      <c r="C62" s="272"/>
      <c r="D62" s="272">
        <v>4300</v>
      </c>
      <c r="E62" s="444">
        <v>2086</v>
      </c>
      <c r="F62" s="48"/>
      <c r="G62" s="48"/>
    </row>
    <row r="63" spans="1:7" ht="15" customHeight="1">
      <c r="A63" s="846"/>
      <c r="B63" s="15" t="s">
        <v>627</v>
      </c>
      <c r="C63" s="272"/>
      <c r="D63" s="272">
        <v>50</v>
      </c>
      <c r="E63" s="444"/>
      <c r="F63" s="48"/>
      <c r="G63" s="48"/>
    </row>
    <row r="64" spans="1:7" ht="15" customHeight="1">
      <c r="A64" s="846"/>
      <c r="B64" s="15" t="s">
        <v>141</v>
      </c>
      <c r="C64" s="272">
        <v>278</v>
      </c>
      <c r="D64" s="272">
        <v>278</v>
      </c>
      <c r="E64" s="444">
        <v>272</v>
      </c>
      <c r="F64" s="48"/>
      <c r="G64" s="48"/>
    </row>
    <row r="65" spans="1:7" ht="15" customHeight="1">
      <c r="A65" s="846"/>
      <c r="B65" s="15" t="s">
        <v>142</v>
      </c>
      <c r="C65" s="272">
        <v>400</v>
      </c>
      <c r="D65" s="272">
        <v>400</v>
      </c>
      <c r="E65" s="444">
        <v>388</v>
      </c>
      <c r="F65" s="48"/>
      <c r="G65" s="48"/>
    </row>
    <row r="66" spans="1:7" ht="15" customHeight="1">
      <c r="A66" s="846"/>
      <c r="B66" s="15" t="s">
        <v>143</v>
      </c>
      <c r="C66" s="272">
        <v>3312</v>
      </c>
      <c r="D66" s="272">
        <v>3312</v>
      </c>
      <c r="E66" s="444">
        <v>3200</v>
      </c>
      <c r="F66" s="48"/>
      <c r="G66" s="48"/>
    </row>
    <row r="67" spans="1:7" ht="15" customHeight="1">
      <c r="A67" s="846"/>
      <c r="B67" s="15" t="s">
        <v>144</v>
      </c>
      <c r="C67" s="272">
        <v>70768</v>
      </c>
      <c r="D67" s="272">
        <v>50514</v>
      </c>
      <c r="E67" s="444">
        <v>174640</v>
      </c>
      <c r="F67" s="48"/>
      <c r="G67" s="48"/>
    </row>
    <row r="68" spans="1:7" ht="26.25" customHeight="1">
      <c r="A68" s="846"/>
      <c r="B68" s="15" t="s">
        <v>695</v>
      </c>
      <c r="C68" s="272"/>
      <c r="D68" s="272">
        <v>28098</v>
      </c>
      <c r="E68" s="444"/>
      <c r="F68" s="48"/>
      <c r="G68" s="48"/>
    </row>
    <row r="69" spans="1:7" ht="15" customHeight="1">
      <c r="A69" s="846"/>
      <c r="B69" s="15" t="s">
        <v>145</v>
      </c>
      <c r="C69" s="272">
        <v>3360</v>
      </c>
      <c r="D69" s="272">
        <v>3360</v>
      </c>
      <c r="E69" s="444"/>
      <c r="F69" s="48"/>
      <c r="G69" s="48"/>
    </row>
    <row r="70" spans="1:7" ht="15" customHeight="1">
      <c r="A70" s="846"/>
      <c r="B70" s="15" t="s">
        <v>133</v>
      </c>
      <c r="C70" s="272">
        <v>3384</v>
      </c>
      <c r="D70" s="272">
        <v>1495</v>
      </c>
      <c r="E70" s="444">
        <v>3201</v>
      </c>
      <c r="F70" s="48"/>
      <c r="G70" s="48"/>
    </row>
    <row r="71" spans="1:7" ht="15" customHeight="1">
      <c r="A71" s="846"/>
      <c r="B71" s="15"/>
      <c r="C71" s="27"/>
      <c r="D71" s="27"/>
      <c r="E71" s="441">
        <f>SUM(E53:E70)</f>
        <v>196886</v>
      </c>
      <c r="F71" s="48"/>
      <c r="G71" s="48"/>
    </row>
    <row r="72" spans="1:7" ht="15" customHeight="1">
      <c r="A72" s="846"/>
      <c r="B72" s="18"/>
      <c r="C72" s="59">
        <f>SUM(C73:C91)</f>
        <v>38650</v>
      </c>
      <c r="D72" s="59">
        <f>SUM(D73:D92)</f>
        <v>38656</v>
      </c>
      <c r="E72" s="59">
        <f>SUM(E73:E93)</f>
        <v>37037</v>
      </c>
      <c r="F72" s="789"/>
      <c r="G72" s="48"/>
    </row>
    <row r="73" spans="1:7" ht="15" customHeight="1">
      <c r="A73" s="846"/>
      <c r="B73" s="14" t="s">
        <v>146</v>
      </c>
      <c r="C73" s="272">
        <v>10618</v>
      </c>
      <c r="D73" s="272">
        <v>10618</v>
      </c>
      <c r="E73" s="444">
        <v>6696</v>
      </c>
      <c r="F73" s="48"/>
      <c r="G73" s="48"/>
    </row>
    <row r="74" spans="1:7" ht="15" customHeight="1">
      <c r="A74" s="846"/>
      <c r="B74" s="14" t="s">
        <v>259</v>
      </c>
      <c r="C74" s="272">
        <v>3659</v>
      </c>
      <c r="D74" s="272">
        <v>3659</v>
      </c>
      <c r="E74" s="444">
        <v>1843</v>
      </c>
      <c r="F74" s="48"/>
      <c r="G74" s="48"/>
    </row>
    <row r="75" spans="1:7" ht="15" customHeight="1">
      <c r="A75" s="846"/>
      <c r="B75" s="14" t="s">
        <v>237</v>
      </c>
      <c r="C75" s="272">
        <v>77</v>
      </c>
      <c r="D75" s="272">
        <v>77</v>
      </c>
      <c r="E75" s="444">
        <v>97</v>
      </c>
      <c r="F75" s="48"/>
      <c r="G75" s="48"/>
    </row>
    <row r="76" spans="1:7" ht="15" customHeight="1">
      <c r="A76" s="846"/>
      <c r="B76" s="14" t="s">
        <v>247</v>
      </c>
      <c r="C76" s="272"/>
      <c r="D76" s="272"/>
      <c r="E76" s="444"/>
      <c r="F76" s="48"/>
      <c r="G76" s="48"/>
    </row>
    <row r="77" spans="1:7" ht="15" customHeight="1">
      <c r="A77" s="846"/>
      <c r="B77" s="15" t="s">
        <v>250</v>
      </c>
      <c r="C77" s="272">
        <v>3046</v>
      </c>
      <c r="D77" s="272">
        <v>3046</v>
      </c>
      <c r="E77" s="444">
        <v>3143</v>
      </c>
      <c r="F77" s="48"/>
      <c r="G77" s="48"/>
    </row>
    <row r="78" spans="1:7" ht="15" customHeight="1">
      <c r="A78" s="846"/>
      <c r="B78" s="15" t="s">
        <v>245</v>
      </c>
      <c r="C78" s="272">
        <v>12720</v>
      </c>
      <c r="D78" s="272">
        <v>12720</v>
      </c>
      <c r="E78" s="444">
        <v>14666</v>
      </c>
      <c r="F78" s="48"/>
      <c r="G78" s="48"/>
    </row>
    <row r="79" spans="1:7" ht="15" customHeight="1">
      <c r="A79" s="846"/>
      <c r="B79" s="15" t="s">
        <v>244</v>
      </c>
      <c r="C79" s="272">
        <v>3151</v>
      </c>
      <c r="D79" s="272">
        <v>3151</v>
      </c>
      <c r="E79" s="444">
        <v>3298</v>
      </c>
      <c r="F79" s="48"/>
      <c r="G79" s="48"/>
    </row>
    <row r="80" spans="1:7" ht="15" customHeight="1">
      <c r="A80" s="846"/>
      <c r="B80" s="15" t="s">
        <v>243</v>
      </c>
      <c r="C80" s="272">
        <v>403</v>
      </c>
      <c r="D80" s="272">
        <v>553</v>
      </c>
      <c r="E80" s="444">
        <v>708</v>
      </c>
      <c r="F80" s="48"/>
      <c r="G80" s="48"/>
    </row>
    <row r="81" spans="1:7" ht="15" customHeight="1">
      <c r="A81" s="846"/>
      <c r="B81" s="15" t="s">
        <v>380</v>
      </c>
      <c r="C81" s="272"/>
      <c r="D81" s="272"/>
      <c r="E81" s="444">
        <v>49</v>
      </c>
      <c r="F81" s="48"/>
      <c r="G81" s="48"/>
    </row>
    <row r="82" spans="1:7" ht="15" customHeight="1">
      <c r="A82" s="846"/>
      <c r="B82" s="15" t="s">
        <v>251</v>
      </c>
      <c r="C82" s="272">
        <v>384</v>
      </c>
      <c r="D82" s="272">
        <v>384</v>
      </c>
      <c r="E82" s="444">
        <v>175</v>
      </c>
      <c r="F82" s="48"/>
      <c r="G82" s="48"/>
    </row>
    <row r="83" spans="1:7" ht="15" customHeight="1">
      <c r="A83" s="846"/>
      <c r="B83" s="14" t="s">
        <v>242</v>
      </c>
      <c r="C83" s="272">
        <v>115</v>
      </c>
      <c r="D83" s="272">
        <v>115</v>
      </c>
      <c r="E83" s="444">
        <v>301</v>
      </c>
      <c r="F83" s="48"/>
      <c r="G83" s="48"/>
    </row>
    <row r="84" spans="1:7" ht="15" customHeight="1">
      <c r="A84" s="846"/>
      <c r="B84" s="14" t="s">
        <v>252</v>
      </c>
      <c r="C84" s="272">
        <v>283</v>
      </c>
      <c r="D84" s="272">
        <v>189</v>
      </c>
      <c r="E84" s="444">
        <v>407</v>
      </c>
      <c r="F84" s="48"/>
      <c r="G84" s="48"/>
    </row>
    <row r="85" spans="1:7" ht="15" customHeight="1">
      <c r="A85" s="846"/>
      <c r="B85" s="15" t="s">
        <v>253</v>
      </c>
      <c r="C85" s="272">
        <v>413</v>
      </c>
      <c r="D85" s="272">
        <v>263</v>
      </c>
      <c r="E85" s="444">
        <v>97</v>
      </c>
      <c r="F85" s="48"/>
      <c r="G85" s="48"/>
    </row>
    <row r="86" spans="1:7" ht="15" customHeight="1">
      <c r="A86" s="846"/>
      <c r="B86" s="14" t="s">
        <v>159</v>
      </c>
      <c r="C86" s="272">
        <v>216</v>
      </c>
      <c r="D86" s="272">
        <v>216</v>
      </c>
      <c r="E86" s="444">
        <v>272</v>
      </c>
      <c r="F86" s="48"/>
      <c r="G86" s="48"/>
    </row>
    <row r="87" spans="1:7" ht="15" customHeight="1">
      <c r="A87" s="846"/>
      <c r="B87" s="14" t="s">
        <v>160</v>
      </c>
      <c r="C87" s="272">
        <v>101</v>
      </c>
      <c r="D87" s="272">
        <v>101</v>
      </c>
      <c r="E87" s="444">
        <v>310</v>
      </c>
      <c r="F87" s="48"/>
      <c r="G87" s="48"/>
    </row>
    <row r="88" spans="1:7" ht="15" customHeight="1">
      <c r="A88" s="846"/>
      <c r="B88" s="14" t="s">
        <v>248</v>
      </c>
      <c r="C88" s="272">
        <v>296</v>
      </c>
      <c r="D88" s="272">
        <v>336</v>
      </c>
      <c r="E88" s="444">
        <v>504</v>
      </c>
      <c r="F88" s="48"/>
      <c r="G88" s="48"/>
    </row>
    <row r="89" spans="1:7" ht="15" customHeight="1">
      <c r="A89" s="846"/>
      <c r="B89" s="14" t="s">
        <v>161</v>
      </c>
      <c r="C89" s="272">
        <v>672</v>
      </c>
      <c r="D89" s="272">
        <v>672</v>
      </c>
      <c r="E89" s="444">
        <v>1348</v>
      </c>
      <c r="F89" s="48"/>
      <c r="G89" s="48"/>
    </row>
    <row r="90" spans="1:7" ht="15" customHeight="1">
      <c r="A90" s="846"/>
      <c r="B90" s="14" t="s">
        <v>249</v>
      </c>
      <c r="C90" s="272">
        <v>2400</v>
      </c>
      <c r="D90" s="272">
        <v>2400</v>
      </c>
      <c r="E90" s="444">
        <v>2910</v>
      </c>
      <c r="F90" s="48"/>
      <c r="G90" s="48"/>
    </row>
    <row r="91" spans="1:7" ht="15" customHeight="1">
      <c r="A91" s="846"/>
      <c r="B91" s="14" t="s">
        <v>292</v>
      </c>
      <c r="C91" s="272">
        <v>96</v>
      </c>
      <c r="D91" s="27">
        <v>96</v>
      </c>
      <c r="E91" s="441">
        <v>213</v>
      </c>
      <c r="F91" s="48"/>
      <c r="G91" s="48"/>
    </row>
    <row r="92" spans="1:6" ht="15" customHeight="1">
      <c r="A92" s="439"/>
      <c r="B92" s="14" t="s">
        <v>373</v>
      </c>
      <c r="C92" s="27"/>
      <c r="D92" s="27">
        <v>60</v>
      </c>
      <c r="E92" s="441"/>
      <c r="F92" s="48"/>
    </row>
    <row r="93" spans="1:6" ht="15" customHeight="1">
      <c r="A93" s="439"/>
      <c r="B93" s="14" t="s">
        <v>379</v>
      </c>
      <c r="C93" s="27"/>
      <c r="D93" s="27"/>
      <c r="E93" s="441"/>
      <c r="F93" s="48"/>
    </row>
    <row r="94" spans="1:5" ht="15" customHeight="1">
      <c r="A94" s="182" t="s">
        <v>32</v>
      </c>
      <c r="B94" s="194" t="s">
        <v>682</v>
      </c>
      <c r="C94" s="26">
        <f>SUM(C95:C114)</f>
        <v>131850</v>
      </c>
      <c r="D94" s="26">
        <f>D95+D98+D99+D100+D101+D102+D103+D104+D105+D106+D107+D108+D109+D110+D111+D112+D113+D114</f>
        <v>149522</v>
      </c>
      <c r="E94" s="26">
        <f>E95+E98+E99+E100+E101+E102+E103+E104+E105+E106+E107+E108+E109+E110+E111+E112+E113+E114</f>
        <v>132103</v>
      </c>
    </row>
    <row r="95" spans="1:5" ht="15" customHeight="1">
      <c r="A95" s="846"/>
      <c r="B95" s="15" t="s">
        <v>392</v>
      </c>
      <c r="C95" s="272">
        <v>70100</v>
      </c>
      <c r="D95" s="272">
        <v>84400</v>
      </c>
      <c r="E95" s="444">
        <v>67953</v>
      </c>
    </row>
    <row r="96" spans="1:5" ht="15" customHeight="1">
      <c r="A96" s="846"/>
      <c r="B96" s="15" t="s">
        <v>393</v>
      </c>
      <c r="C96" s="272"/>
      <c r="D96" s="272"/>
      <c r="E96" s="444">
        <v>56845</v>
      </c>
    </row>
    <row r="97" spans="1:5" ht="15" customHeight="1">
      <c r="A97" s="846"/>
      <c r="B97" s="15" t="s">
        <v>394</v>
      </c>
      <c r="C97" s="272"/>
      <c r="D97" s="272"/>
      <c r="E97" s="444">
        <v>11108</v>
      </c>
    </row>
    <row r="98" spans="1:5" ht="15" customHeight="1">
      <c r="A98" s="846"/>
      <c r="B98" s="15" t="s">
        <v>147</v>
      </c>
      <c r="C98" s="272">
        <v>8000</v>
      </c>
      <c r="D98" s="272">
        <v>8000</v>
      </c>
      <c r="E98" s="444">
        <v>6000</v>
      </c>
    </row>
    <row r="99" spans="1:5" ht="15" customHeight="1">
      <c r="A99" s="846"/>
      <c r="B99" s="15" t="s">
        <v>246</v>
      </c>
      <c r="C99" s="272">
        <v>400</v>
      </c>
      <c r="D99" s="272">
        <v>400</v>
      </c>
      <c r="E99" s="444">
        <v>300</v>
      </c>
    </row>
    <row r="100" spans="1:5" ht="15" customHeight="1">
      <c r="A100" s="846"/>
      <c r="B100" s="15" t="s">
        <v>395</v>
      </c>
      <c r="C100" s="272">
        <v>6000</v>
      </c>
      <c r="D100" s="272">
        <v>6000</v>
      </c>
      <c r="E100" s="444">
        <v>6000</v>
      </c>
    </row>
    <row r="101" spans="1:5" ht="15" customHeight="1">
      <c r="A101" s="846"/>
      <c r="B101" s="15" t="s">
        <v>148</v>
      </c>
      <c r="C101" s="272">
        <v>1000</v>
      </c>
      <c r="D101" s="272">
        <v>1000</v>
      </c>
      <c r="E101" s="444">
        <v>450</v>
      </c>
    </row>
    <row r="102" spans="1:5" ht="15" customHeight="1">
      <c r="A102" s="846"/>
      <c r="B102" s="15" t="s">
        <v>149</v>
      </c>
      <c r="C102" s="272">
        <v>2000</v>
      </c>
      <c r="D102" s="272">
        <v>2000</v>
      </c>
      <c r="E102" s="444">
        <v>2000</v>
      </c>
    </row>
    <row r="103" spans="1:5" ht="15" customHeight="1">
      <c r="A103" s="846"/>
      <c r="B103" s="15" t="s">
        <v>150</v>
      </c>
      <c r="C103" s="272">
        <v>2000</v>
      </c>
      <c r="D103" s="272">
        <v>2000</v>
      </c>
      <c r="E103" s="444">
        <v>1200</v>
      </c>
    </row>
    <row r="104" spans="1:5" ht="15" customHeight="1">
      <c r="A104" s="846"/>
      <c r="B104" s="15" t="s">
        <v>151</v>
      </c>
      <c r="C104" s="272">
        <v>2000</v>
      </c>
      <c r="D104" s="272">
        <v>1322</v>
      </c>
      <c r="E104" s="444">
        <v>2000</v>
      </c>
    </row>
    <row r="105" spans="1:5" ht="15" customHeight="1">
      <c r="A105" s="846"/>
      <c r="B105" s="15" t="s">
        <v>152</v>
      </c>
      <c r="C105" s="272">
        <v>1800</v>
      </c>
      <c r="D105" s="272">
        <v>1800</v>
      </c>
      <c r="E105" s="444">
        <v>1300</v>
      </c>
    </row>
    <row r="106" spans="1:5" ht="15" customHeight="1">
      <c r="A106" s="846"/>
      <c r="B106" s="15" t="s">
        <v>153</v>
      </c>
      <c r="C106" s="272">
        <v>3500</v>
      </c>
      <c r="D106" s="272">
        <v>4310</v>
      </c>
      <c r="E106" s="444">
        <v>4900</v>
      </c>
    </row>
    <row r="107" spans="1:5" ht="15" customHeight="1">
      <c r="A107" s="846"/>
      <c r="B107" s="15" t="s">
        <v>154</v>
      </c>
      <c r="C107" s="272">
        <v>15500</v>
      </c>
      <c r="D107" s="272">
        <v>15500</v>
      </c>
      <c r="E107" s="444">
        <v>15500</v>
      </c>
    </row>
    <row r="108" spans="1:5" ht="15" customHeight="1">
      <c r="A108" s="846"/>
      <c r="B108" s="15" t="s">
        <v>155</v>
      </c>
      <c r="C108" s="272">
        <v>2500</v>
      </c>
      <c r="D108" s="272">
        <v>3000</v>
      </c>
      <c r="E108" s="444">
        <v>3100</v>
      </c>
    </row>
    <row r="109" spans="1:5" ht="15" customHeight="1">
      <c r="A109" s="846"/>
      <c r="B109" s="15" t="s">
        <v>156</v>
      </c>
      <c r="C109" s="272">
        <v>10000</v>
      </c>
      <c r="D109" s="272">
        <v>10000</v>
      </c>
      <c r="E109" s="444">
        <v>10000</v>
      </c>
    </row>
    <row r="110" spans="1:5" ht="15" customHeight="1">
      <c r="A110" s="846"/>
      <c r="B110" s="15" t="s">
        <v>157</v>
      </c>
      <c r="C110" s="271">
        <v>3000</v>
      </c>
      <c r="D110" s="271">
        <v>3000</v>
      </c>
      <c r="E110" s="445">
        <v>6000</v>
      </c>
    </row>
    <row r="111" spans="1:5" ht="15" customHeight="1">
      <c r="A111" s="846"/>
      <c r="B111" s="15" t="s">
        <v>693</v>
      </c>
      <c r="C111" s="271">
        <v>2000</v>
      </c>
      <c r="D111" s="271">
        <v>4740</v>
      </c>
      <c r="E111" s="445">
        <v>4000</v>
      </c>
    </row>
    <row r="112" spans="1:5" ht="15" customHeight="1">
      <c r="A112" s="846"/>
      <c r="B112" s="15" t="s">
        <v>236</v>
      </c>
      <c r="C112" s="271">
        <v>50</v>
      </c>
      <c r="D112" s="271">
        <v>50</v>
      </c>
      <c r="E112" s="445">
        <v>200</v>
      </c>
    </row>
    <row r="113" spans="1:5" ht="15" customHeight="1">
      <c r="A113" s="846"/>
      <c r="B113" s="214" t="s">
        <v>294</v>
      </c>
      <c r="C113" s="276">
        <v>1000</v>
      </c>
      <c r="D113" s="276">
        <v>1000</v>
      </c>
      <c r="E113" s="446">
        <v>200</v>
      </c>
    </row>
    <row r="114" spans="1:5" ht="15" customHeight="1" thickBot="1">
      <c r="A114" s="848"/>
      <c r="B114" s="183" t="s">
        <v>158</v>
      </c>
      <c r="C114" s="314">
        <v>1000</v>
      </c>
      <c r="D114" s="314">
        <v>1000</v>
      </c>
      <c r="E114" s="314">
        <v>1000</v>
      </c>
    </row>
    <row r="115" spans="1:6" ht="15" customHeight="1" thickTop="1">
      <c r="A115" s="122"/>
      <c r="B115" s="121"/>
      <c r="C115" s="29"/>
      <c r="D115" s="29"/>
      <c r="E115" s="29"/>
      <c r="F115" s="48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</sheetData>
  <sheetProtection/>
  <mergeCells count="10">
    <mergeCell ref="A11:A47"/>
    <mergeCell ref="B6:B7"/>
    <mergeCell ref="A95:A114"/>
    <mergeCell ref="A50:A91"/>
    <mergeCell ref="A1:E1"/>
    <mergeCell ref="A4:E4"/>
    <mergeCell ref="A3:E3"/>
    <mergeCell ref="C6:C7"/>
    <mergeCell ref="D6:D7"/>
    <mergeCell ref="A2:E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76"/>
  <sheetViews>
    <sheetView zoomScale="120" zoomScaleNormal="120" zoomScalePageLayoutView="0" workbookViewId="0" topLeftCell="A49">
      <selection activeCell="A56" sqref="A56:F69"/>
    </sheetView>
  </sheetViews>
  <sheetFormatPr defaultColWidth="9.140625" defaultRowHeight="12.75"/>
  <cols>
    <col min="1" max="1" width="5.57421875" style="0" customWidth="1"/>
    <col min="2" max="2" width="34.8515625" style="0" customWidth="1"/>
    <col min="3" max="3" width="12.7109375" style="0" bestFit="1" customWidth="1"/>
    <col min="4" max="4" width="14.28125" style="0" customWidth="1"/>
    <col min="5" max="5" width="12.7109375" style="0" bestFit="1" customWidth="1"/>
    <col min="6" max="6" width="13.7109375" style="492" customWidth="1"/>
  </cols>
  <sheetData>
    <row r="1" spans="1:6" ht="12.75">
      <c r="A1" s="811" t="s">
        <v>178</v>
      </c>
      <c r="B1" s="811"/>
      <c r="C1" s="811"/>
      <c r="D1" s="811"/>
      <c r="E1" s="811"/>
      <c r="F1" s="811"/>
    </row>
    <row r="2" spans="1:6" ht="12.75">
      <c r="A2" s="862" t="s">
        <v>632</v>
      </c>
      <c r="B2" s="862"/>
      <c r="C2" s="862"/>
      <c r="D2" s="862"/>
      <c r="E2" s="862"/>
      <c r="F2" s="862"/>
    </row>
    <row r="3" spans="1:6" ht="12.75">
      <c r="A3" s="862" t="s">
        <v>397</v>
      </c>
      <c r="B3" s="862"/>
      <c r="C3" s="862"/>
      <c r="D3" s="862"/>
      <c r="E3" s="862"/>
      <c r="F3" s="862"/>
    </row>
    <row r="4" spans="1:6" ht="13.5" thickBot="1">
      <c r="A4" s="863" t="s">
        <v>296</v>
      </c>
      <c r="B4" s="863"/>
      <c r="C4" s="863"/>
      <c r="D4" s="863"/>
      <c r="E4" s="863"/>
      <c r="F4" s="863"/>
    </row>
    <row r="5" spans="1:6" ht="39.75" customHeight="1" thickBot="1" thickTop="1">
      <c r="A5" s="216" t="s">
        <v>162</v>
      </c>
      <c r="B5" s="49" t="s">
        <v>163</v>
      </c>
      <c r="C5" s="50" t="s">
        <v>398</v>
      </c>
      <c r="D5" s="50" t="s">
        <v>642</v>
      </c>
      <c r="E5" s="50" t="s">
        <v>297</v>
      </c>
      <c r="F5" s="50" t="s">
        <v>298</v>
      </c>
    </row>
    <row r="6" spans="1:6" ht="15.75" customHeight="1" thickBot="1">
      <c r="A6" s="217"/>
      <c r="B6" s="218"/>
      <c r="C6" s="218"/>
      <c r="D6" s="218"/>
      <c r="E6" s="218"/>
      <c r="F6" s="461" t="s">
        <v>399</v>
      </c>
    </row>
    <row r="7" spans="1:6" s="3" customFormat="1" ht="24.75" customHeight="1">
      <c r="A7" s="219" t="s">
        <v>5</v>
      </c>
      <c r="B7" s="856" t="s">
        <v>164</v>
      </c>
      <c r="C7" s="857"/>
      <c r="D7" s="857"/>
      <c r="E7" s="857"/>
      <c r="F7" s="858"/>
    </row>
    <row r="8" spans="1:6" s="3" customFormat="1" ht="26.25" customHeight="1" thickBot="1">
      <c r="A8" s="277" t="s">
        <v>7</v>
      </c>
      <c r="B8" s="703" t="s">
        <v>299</v>
      </c>
      <c r="C8" s="704">
        <v>39734</v>
      </c>
      <c r="D8" s="704">
        <v>6447</v>
      </c>
      <c r="E8" s="704">
        <v>33287</v>
      </c>
      <c r="F8" s="705" t="s">
        <v>400</v>
      </c>
    </row>
    <row r="9" spans="1:6" s="3" customFormat="1" ht="13.5" thickBot="1">
      <c r="A9" s="277" t="s">
        <v>11</v>
      </c>
      <c r="B9" s="278" t="s">
        <v>427</v>
      </c>
      <c r="C9" s="185">
        <v>34950</v>
      </c>
      <c r="D9" s="185">
        <v>8737</v>
      </c>
      <c r="E9" s="185">
        <v>26213</v>
      </c>
      <c r="F9" s="462" t="s">
        <v>699</v>
      </c>
    </row>
    <row r="10" spans="1:6" s="3" customFormat="1" ht="16.5" thickBot="1">
      <c r="A10" s="279"/>
      <c r="B10" s="280" t="s">
        <v>93</v>
      </c>
      <c r="C10" s="240">
        <f>SUM(C8:C9)</f>
        <v>74684</v>
      </c>
      <c r="D10" s="240">
        <f>SUM(D8:D9)</f>
        <v>15184</v>
      </c>
      <c r="E10" s="240">
        <f>SUM(E8:E9)</f>
        <v>59500</v>
      </c>
      <c r="F10" s="463"/>
    </row>
    <row r="11" spans="1:6" ht="12.75">
      <c r="A11" s="221"/>
      <c r="B11" s="222"/>
      <c r="C11" s="222"/>
      <c r="D11" s="222"/>
      <c r="E11" s="222"/>
      <c r="F11" s="464"/>
    </row>
    <row r="12" spans="1:6" ht="12.75">
      <c r="A12" s="221"/>
      <c r="B12" s="222"/>
      <c r="C12" s="505"/>
      <c r="D12" s="222"/>
      <c r="E12" s="222"/>
      <c r="F12" s="464"/>
    </row>
    <row r="13" spans="1:6" ht="15" customHeight="1" thickBot="1">
      <c r="A13" s="223"/>
      <c r="B13" s="224"/>
      <c r="C13" s="225"/>
      <c r="D13" s="225"/>
      <c r="E13" s="225"/>
      <c r="F13" s="465"/>
    </row>
    <row r="14" spans="1:6" ht="39.75" customHeight="1" thickBot="1">
      <c r="A14" s="226" t="s">
        <v>162</v>
      </c>
      <c r="B14" s="227" t="s">
        <v>163</v>
      </c>
      <c r="C14" s="50" t="s">
        <v>398</v>
      </c>
      <c r="D14" s="50" t="s">
        <v>401</v>
      </c>
      <c r="E14" s="50" t="s">
        <v>297</v>
      </c>
      <c r="F14" s="50" t="s">
        <v>298</v>
      </c>
    </row>
    <row r="15" spans="1:6" ht="15" customHeight="1" thickBot="1">
      <c r="A15" s="228"/>
      <c r="B15" s="229"/>
      <c r="C15" s="229"/>
      <c r="D15" s="229"/>
      <c r="E15" s="229"/>
      <c r="F15" s="461" t="s">
        <v>399</v>
      </c>
    </row>
    <row r="16" spans="1:6" ht="24.75" customHeight="1" thickBot="1">
      <c r="A16" s="230" t="s">
        <v>16</v>
      </c>
      <c r="B16" s="859" t="s">
        <v>165</v>
      </c>
      <c r="C16" s="860"/>
      <c r="D16" s="860"/>
      <c r="E16" s="860"/>
      <c r="F16" s="861"/>
    </row>
    <row r="17" spans="1:6" ht="39.75" customHeight="1" thickBot="1">
      <c r="A17" s="231" t="s">
        <v>7</v>
      </c>
      <c r="B17" s="234" t="s">
        <v>301</v>
      </c>
      <c r="C17" s="281">
        <v>125</v>
      </c>
      <c r="D17" s="281">
        <v>12</v>
      </c>
      <c r="E17" s="281">
        <v>113</v>
      </c>
      <c r="F17" s="466" t="s">
        <v>402</v>
      </c>
    </row>
    <row r="18" spans="1:7" ht="26.25" thickBot="1">
      <c r="A18" s="231" t="s">
        <v>11</v>
      </c>
      <c r="B18" s="258" t="s">
        <v>302</v>
      </c>
      <c r="C18" s="282">
        <v>2895</v>
      </c>
      <c r="D18" s="284">
        <v>1164</v>
      </c>
      <c r="E18" s="284">
        <v>1731</v>
      </c>
      <c r="F18" s="706" t="s">
        <v>341</v>
      </c>
      <c r="G18" s="707"/>
    </row>
    <row r="19" spans="1:7" ht="26.25" thickBot="1">
      <c r="A19" s="231" t="s">
        <v>74</v>
      </c>
      <c r="B19" s="258" t="s">
        <v>403</v>
      </c>
      <c r="C19" s="282">
        <v>13388</v>
      </c>
      <c r="D19" s="284">
        <v>6694</v>
      </c>
      <c r="E19" s="284">
        <v>6694</v>
      </c>
      <c r="F19" s="706" t="s">
        <v>313</v>
      </c>
      <c r="G19" s="707"/>
    </row>
    <row r="20" spans="1:7" ht="13.5" thickBot="1">
      <c r="A20" s="708" t="s">
        <v>77</v>
      </c>
      <c r="B20" s="258" t="s">
        <v>328</v>
      </c>
      <c r="C20" s="282">
        <v>6054</v>
      </c>
      <c r="D20" s="284">
        <v>3027</v>
      </c>
      <c r="E20" s="284">
        <v>3027</v>
      </c>
      <c r="F20" s="706" t="s">
        <v>313</v>
      </c>
      <c r="G20" s="707"/>
    </row>
    <row r="21" spans="1:7" ht="13.5" thickBot="1">
      <c r="A21" s="231" t="s">
        <v>78</v>
      </c>
      <c r="B21" s="258" t="s">
        <v>404</v>
      </c>
      <c r="C21" s="282">
        <v>8640</v>
      </c>
      <c r="D21" s="284">
        <v>4320</v>
      </c>
      <c r="E21" s="284">
        <v>4320</v>
      </c>
      <c r="F21" s="706" t="s">
        <v>313</v>
      </c>
      <c r="G21" s="707"/>
    </row>
    <row r="22" spans="1:6" ht="13.5" thickBot="1">
      <c r="A22" s="231" t="s">
        <v>80</v>
      </c>
      <c r="B22" s="144" t="s">
        <v>405</v>
      </c>
      <c r="C22" s="285">
        <v>1683</v>
      </c>
      <c r="D22" s="283">
        <v>898</v>
      </c>
      <c r="E22" s="283">
        <v>785</v>
      </c>
      <c r="F22" s="467" t="s">
        <v>313</v>
      </c>
    </row>
    <row r="23" spans="1:6" ht="26.25" thickBot="1">
      <c r="A23" s="231" t="s">
        <v>82</v>
      </c>
      <c r="B23" s="258" t="s">
        <v>303</v>
      </c>
      <c r="C23" s="284">
        <v>6299</v>
      </c>
      <c r="D23" s="282">
        <v>1575</v>
      </c>
      <c r="E23" s="282">
        <v>4724</v>
      </c>
      <c r="F23" s="468" t="s">
        <v>342</v>
      </c>
    </row>
    <row r="24" spans="1:6" ht="13.5" thickBot="1">
      <c r="A24" s="231" t="s">
        <v>84</v>
      </c>
      <c r="B24" s="258" t="s">
        <v>615</v>
      </c>
      <c r="C24" s="284">
        <v>3000</v>
      </c>
      <c r="D24" s="282">
        <v>1500</v>
      </c>
      <c r="E24" s="282">
        <v>1500</v>
      </c>
      <c r="F24" s="468" t="s">
        <v>341</v>
      </c>
    </row>
    <row r="25" spans="1:6" ht="39" thickBot="1">
      <c r="A25" s="231" t="s">
        <v>87</v>
      </c>
      <c r="B25" s="258" t="s">
        <v>618</v>
      </c>
      <c r="C25" s="284">
        <v>8427</v>
      </c>
      <c r="D25" s="282">
        <v>4214</v>
      </c>
      <c r="E25" s="282">
        <v>4213</v>
      </c>
      <c r="F25" s="468" t="s">
        <v>643</v>
      </c>
    </row>
    <row r="26" spans="1:6" ht="15" customHeight="1" thickBot="1">
      <c r="A26" s="239"/>
      <c r="B26" s="286" t="s">
        <v>93</v>
      </c>
      <c r="C26" s="287">
        <f>SUM(C17:C25)</f>
        <v>50511</v>
      </c>
      <c r="D26" s="287">
        <f>SUM(D17:D25)</f>
        <v>23404</v>
      </c>
      <c r="E26" s="287">
        <f>SUM(E17:E25)</f>
        <v>27107</v>
      </c>
      <c r="F26" s="469"/>
    </row>
    <row r="27" spans="1:6" ht="15" customHeight="1">
      <c r="A27" s="241"/>
      <c r="B27" s="242"/>
      <c r="C27" s="220"/>
      <c r="D27" s="243"/>
      <c r="E27" s="243"/>
      <c r="F27" s="470"/>
    </row>
    <row r="28" spans="1:6" ht="15" customHeight="1" thickBot="1">
      <c r="A28" s="250"/>
      <c r="B28" s="251"/>
      <c r="C28" s="252"/>
      <c r="D28" s="252"/>
      <c r="E28" s="252"/>
      <c r="F28" s="465"/>
    </row>
    <row r="29" spans="1:6" ht="39.75" customHeight="1" thickBot="1">
      <c r="A29" s="226" t="s">
        <v>162</v>
      </c>
      <c r="B29" s="227" t="s">
        <v>163</v>
      </c>
      <c r="C29" s="50" t="s">
        <v>398</v>
      </c>
      <c r="D29" s="50" t="s">
        <v>401</v>
      </c>
      <c r="E29" s="50" t="s">
        <v>297</v>
      </c>
      <c r="F29" s="50" t="s">
        <v>298</v>
      </c>
    </row>
    <row r="30" spans="1:6" ht="5.25" customHeight="1" thickBot="1">
      <c r="A30" s="253"/>
      <c r="B30" s="254"/>
      <c r="C30" s="33"/>
      <c r="D30" s="255"/>
      <c r="E30" s="33"/>
      <c r="F30" s="461" t="s">
        <v>399</v>
      </c>
    </row>
    <row r="31" spans="1:6" ht="34.5" customHeight="1" thickBot="1">
      <c r="A31" s="256" t="s">
        <v>22</v>
      </c>
      <c r="B31" s="851" t="s">
        <v>169</v>
      </c>
      <c r="C31" s="852"/>
      <c r="D31" s="852"/>
      <c r="E31" s="852"/>
      <c r="F31" s="853"/>
    </row>
    <row r="32" spans="1:6" s="2" customFormat="1" ht="39.75" customHeight="1" thickBot="1">
      <c r="A32" s="231" t="s">
        <v>7</v>
      </c>
      <c r="B32" s="460" t="s">
        <v>255</v>
      </c>
      <c r="C32" s="472">
        <v>246216</v>
      </c>
      <c r="D32" s="472">
        <v>123216</v>
      </c>
      <c r="E32" s="473">
        <v>123000</v>
      </c>
      <c r="F32" s="474" t="s">
        <v>406</v>
      </c>
    </row>
    <row r="33" spans="1:6" s="2" customFormat="1" ht="39.75" customHeight="1" thickBot="1">
      <c r="A33" s="231" t="s">
        <v>11</v>
      </c>
      <c r="B33" s="460" t="s">
        <v>407</v>
      </c>
      <c r="C33" s="472">
        <v>296487</v>
      </c>
      <c r="D33" s="472">
        <v>77863</v>
      </c>
      <c r="E33" s="473">
        <v>218624</v>
      </c>
      <c r="F33" s="474" t="s">
        <v>408</v>
      </c>
    </row>
    <row r="34" spans="1:6" ht="29.25" customHeight="1" thickBot="1">
      <c r="A34" s="231" t="s">
        <v>74</v>
      </c>
      <c r="B34" s="475" t="s">
        <v>325</v>
      </c>
      <c r="C34" s="185">
        <v>493046</v>
      </c>
      <c r="D34" s="185">
        <v>99975</v>
      </c>
      <c r="E34" s="282">
        <v>393071</v>
      </c>
      <c r="F34" s="468" t="s">
        <v>409</v>
      </c>
    </row>
    <row r="35" spans="1:6" ht="22.5" customHeight="1" thickBot="1">
      <c r="A35" s="231" t="s">
        <v>77</v>
      </c>
      <c r="B35" s="476" t="s">
        <v>257</v>
      </c>
      <c r="C35" s="114">
        <v>5000</v>
      </c>
      <c r="D35" s="114">
        <v>5000</v>
      </c>
      <c r="E35" s="285"/>
      <c r="F35" s="477" t="s">
        <v>706</v>
      </c>
    </row>
    <row r="36" spans="1:6" ht="26.25" thickBot="1">
      <c r="A36" s="231" t="s">
        <v>78</v>
      </c>
      <c r="B36" s="215" t="s">
        <v>306</v>
      </c>
      <c r="C36" s="114">
        <v>386000</v>
      </c>
      <c r="D36" s="114">
        <v>0</v>
      </c>
      <c r="E36" s="285">
        <v>386000</v>
      </c>
      <c r="F36" s="477" t="s">
        <v>410</v>
      </c>
    </row>
    <row r="37" spans="1:6" ht="15.75" customHeight="1" thickBot="1">
      <c r="A37" s="231" t="s">
        <v>80</v>
      </c>
      <c r="B37" s="478" t="s">
        <v>411</v>
      </c>
      <c r="C37" s="190">
        <v>16144</v>
      </c>
      <c r="D37" s="190">
        <v>1700</v>
      </c>
      <c r="E37" s="281">
        <v>14444</v>
      </c>
      <c r="F37" s="479" t="s">
        <v>307</v>
      </c>
    </row>
    <row r="38" spans="1:6" ht="26.25" thickBot="1">
      <c r="A38" s="231" t="s">
        <v>82</v>
      </c>
      <c r="B38" s="215" t="s">
        <v>308</v>
      </c>
      <c r="C38" s="291">
        <v>644370</v>
      </c>
      <c r="D38" s="190">
        <v>64437</v>
      </c>
      <c r="E38" s="480">
        <v>579933</v>
      </c>
      <c r="F38" s="479" t="s">
        <v>309</v>
      </c>
    </row>
    <row r="39" spans="1:6" ht="17.25" customHeight="1" thickBot="1">
      <c r="A39" s="854" t="s">
        <v>84</v>
      </c>
      <c r="B39" s="481" t="s">
        <v>173</v>
      </c>
      <c r="C39" s="292"/>
      <c r="D39" s="292"/>
      <c r="E39" s="482"/>
      <c r="F39" s="483"/>
    </row>
    <row r="40" spans="1:6" ht="13.5" thickBot="1">
      <c r="A40" s="855"/>
      <c r="B40" s="184" t="s">
        <v>316</v>
      </c>
      <c r="C40" s="185">
        <v>3000</v>
      </c>
      <c r="D40" s="114">
        <v>3000</v>
      </c>
      <c r="E40" s="285"/>
      <c r="F40" s="484" t="s">
        <v>701</v>
      </c>
    </row>
    <row r="41" spans="1:6" ht="13.5" thickBot="1">
      <c r="A41" s="855"/>
      <c r="B41" s="485" t="s">
        <v>256</v>
      </c>
      <c r="C41" s="114">
        <v>2000</v>
      </c>
      <c r="D41" s="293">
        <v>2000</v>
      </c>
      <c r="E41" s="285"/>
      <c r="F41" s="477" t="s">
        <v>701</v>
      </c>
    </row>
    <row r="42" spans="1:6" ht="15" customHeight="1" thickBot="1">
      <c r="A42" s="236" t="s">
        <v>87</v>
      </c>
      <c r="B42" s="486" t="s">
        <v>310</v>
      </c>
      <c r="C42" s="114">
        <v>500</v>
      </c>
      <c r="D42" s="294">
        <v>500</v>
      </c>
      <c r="E42" s="290"/>
      <c r="F42" s="488" t="s">
        <v>701</v>
      </c>
    </row>
    <row r="43" spans="1:6" ht="20.25" customHeight="1" thickBot="1">
      <c r="A43" s="236" t="s">
        <v>89</v>
      </c>
      <c r="B43" s="184" t="s">
        <v>231</v>
      </c>
      <c r="C43" s="114">
        <v>1000</v>
      </c>
      <c r="D43" s="114">
        <v>1000</v>
      </c>
      <c r="E43" s="489"/>
      <c r="F43" s="477" t="s">
        <v>700</v>
      </c>
    </row>
    <row r="44" spans="1:6" ht="15.75" customHeight="1" thickBot="1">
      <c r="A44" s="236" t="s">
        <v>91</v>
      </c>
      <c r="B44" s="184" t="s">
        <v>311</v>
      </c>
      <c r="C44" s="114">
        <v>1992</v>
      </c>
      <c r="D44" s="114">
        <v>1492</v>
      </c>
      <c r="E44" s="285">
        <v>500</v>
      </c>
      <c r="F44" s="490" t="s">
        <v>619</v>
      </c>
    </row>
    <row r="45" spans="1:6" ht="24.75" customHeight="1" thickBot="1">
      <c r="A45" s="236" t="s">
        <v>92</v>
      </c>
      <c r="B45" s="278" t="s">
        <v>326</v>
      </c>
      <c r="C45" s="185">
        <v>324</v>
      </c>
      <c r="D45" s="185">
        <v>324</v>
      </c>
      <c r="E45" s="284"/>
      <c r="F45" s="468" t="s">
        <v>701</v>
      </c>
    </row>
    <row r="46" spans="1:6" ht="24.75" customHeight="1" thickBot="1">
      <c r="A46" s="236" t="s">
        <v>94</v>
      </c>
      <c r="B46" s="278" t="s">
        <v>412</v>
      </c>
      <c r="C46" s="185">
        <v>4000</v>
      </c>
      <c r="D46" s="282">
        <v>900</v>
      </c>
      <c r="E46" s="284">
        <v>3100</v>
      </c>
      <c r="F46" s="468" t="s">
        <v>413</v>
      </c>
    </row>
    <row r="47" spans="1:6" ht="24.75" customHeight="1" thickBot="1">
      <c r="A47" s="236" t="s">
        <v>166</v>
      </c>
      <c r="B47" s="278" t="s">
        <v>414</v>
      </c>
      <c r="C47" s="185">
        <v>25000</v>
      </c>
      <c r="D47" s="185">
        <v>1837</v>
      </c>
      <c r="E47" s="284">
        <v>23163</v>
      </c>
      <c r="F47" s="468" t="s">
        <v>415</v>
      </c>
    </row>
    <row r="48" spans="1:6" ht="24.75" customHeight="1" thickBot="1">
      <c r="A48" s="236" t="s">
        <v>167</v>
      </c>
      <c r="B48" s="278" t="s">
        <v>616</v>
      </c>
      <c r="C48" s="185">
        <v>2420</v>
      </c>
      <c r="D48" s="185">
        <v>2420</v>
      </c>
      <c r="E48" s="284"/>
      <c r="F48" s="468" t="s">
        <v>701</v>
      </c>
    </row>
    <row r="49" spans="1:6" ht="24.75" customHeight="1" thickBot="1">
      <c r="A49" s="236" t="s">
        <v>168</v>
      </c>
      <c r="B49" s="278" t="s">
        <v>416</v>
      </c>
      <c r="C49" s="308">
        <v>6625</v>
      </c>
      <c r="D49" s="308">
        <v>1325</v>
      </c>
      <c r="E49" s="284">
        <v>5300</v>
      </c>
      <c r="F49" s="468" t="s">
        <v>413</v>
      </c>
    </row>
    <row r="50" spans="1:6" ht="15" customHeight="1" thickBot="1">
      <c r="A50" s="236" t="s">
        <v>170</v>
      </c>
      <c r="B50" s="278" t="s">
        <v>417</v>
      </c>
      <c r="C50" s="308">
        <v>651870</v>
      </c>
      <c r="D50" s="308">
        <v>151662</v>
      </c>
      <c r="E50" s="284">
        <v>500208</v>
      </c>
      <c r="F50" s="468" t="s">
        <v>413</v>
      </c>
    </row>
    <row r="51" spans="1:6" ht="24.75" customHeight="1" thickBot="1">
      <c r="A51" s="236" t="s">
        <v>171</v>
      </c>
      <c r="B51" s="278" t="s">
        <v>418</v>
      </c>
      <c r="C51" s="308">
        <v>45000</v>
      </c>
      <c r="D51" s="308">
        <v>4950</v>
      </c>
      <c r="E51" s="284">
        <v>40050</v>
      </c>
      <c r="F51" s="468" t="s">
        <v>343</v>
      </c>
    </row>
    <row r="52" spans="1:6" ht="15" customHeight="1" thickBot="1">
      <c r="A52" s="236" t="s">
        <v>538</v>
      </c>
      <c r="B52" s="278" t="s">
        <v>344</v>
      </c>
      <c r="C52" s="308">
        <v>3068</v>
      </c>
      <c r="D52" s="308">
        <v>890</v>
      </c>
      <c r="E52" s="284">
        <v>2178</v>
      </c>
      <c r="F52" s="468" t="s">
        <v>341</v>
      </c>
    </row>
    <row r="53" spans="1:6" s="299" customFormat="1" ht="15.75" customHeight="1" thickBot="1">
      <c r="A53" s="295"/>
      <c r="B53" s="296" t="s">
        <v>93</v>
      </c>
      <c r="C53" s="297">
        <f>SUM(C32:C52)</f>
        <v>2834062</v>
      </c>
      <c r="D53" s="297">
        <f>SUM(D32:D52)</f>
        <v>544491</v>
      </c>
      <c r="E53" s="297">
        <f>SUM(E32:E52)</f>
        <v>2289571</v>
      </c>
      <c r="F53" s="491"/>
    </row>
    <row r="54" spans="1:6" ht="16.5" customHeight="1">
      <c r="A54" s="241"/>
      <c r="B54" s="259"/>
      <c r="C54" s="260"/>
      <c r="D54" s="260"/>
      <c r="E54" s="260"/>
      <c r="F54" s="470"/>
    </row>
    <row r="55" spans="1:6" ht="12.75" customHeight="1">
      <c r="A55" s="241"/>
      <c r="B55" s="259"/>
      <c r="C55" s="243"/>
      <c r="D55" s="243"/>
      <c r="F55" s="470"/>
    </row>
    <row r="56" spans="5:6" ht="12.75">
      <c r="E56" s="243"/>
      <c r="F56" s="470"/>
    </row>
    <row r="57" spans="4:6" ht="17.25" customHeight="1">
      <c r="D57" s="48"/>
      <c r="E57" s="261"/>
      <c r="F57" s="470"/>
    </row>
    <row r="58" spans="5:6" ht="12.75">
      <c r="E58" s="261"/>
      <c r="F58" s="470"/>
    </row>
    <row r="59" spans="4:6" ht="15.75" customHeight="1">
      <c r="D59" s="48"/>
      <c r="E59" s="261"/>
      <c r="F59" s="470"/>
    </row>
    <row r="60" spans="4:6" ht="15.75" customHeight="1">
      <c r="D60" s="48"/>
      <c r="E60" s="261"/>
      <c r="F60" s="470"/>
    </row>
    <row r="61" spans="4:6" ht="15" customHeight="1">
      <c r="D61" s="48"/>
      <c r="E61" s="252"/>
      <c r="F61" s="465"/>
    </row>
    <row r="64" ht="12.75">
      <c r="D64" s="48"/>
    </row>
    <row r="65" ht="15" customHeight="1"/>
    <row r="66" ht="15" customHeight="1">
      <c r="D66" s="48"/>
    </row>
    <row r="67" spans="4:6" ht="15" customHeight="1">
      <c r="D67" s="48"/>
      <c r="E67" s="48"/>
      <c r="F67" s="792"/>
    </row>
    <row r="68" ht="15" customHeight="1"/>
    <row r="69" ht="15" customHeight="1">
      <c r="D69" s="48"/>
    </row>
    <row r="70" ht="15" customHeight="1"/>
    <row r="71" ht="30" customHeight="1"/>
    <row r="72" spans="4:5" ht="15" customHeight="1">
      <c r="D72" s="48"/>
      <c r="E72" s="48"/>
    </row>
    <row r="73" ht="15" customHeight="1">
      <c r="E73" s="48"/>
    </row>
    <row r="74" ht="15" customHeight="1">
      <c r="E74" s="233"/>
    </row>
    <row r="75" ht="15" customHeight="1">
      <c r="D75" s="48"/>
    </row>
    <row r="76" ht="15.75" customHeight="1">
      <c r="D76" s="48"/>
    </row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15" customHeight="1"/>
    <row r="85" ht="40.5" customHeight="1"/>
    <row r="86" ht="15" customHeight="1"/>
    <row r="87" ht="41.2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21" customHeight="1"/>
    <row r="95" ht="15" customHeight="1"/>
    <row r="96" ht="13.5" customHeight="1"/>
    <row r="97" ht="12.75" customHeight="1"/>
    <row r="98" ht="15.75" customHeight="1"/>
    <row r="99" ht="40.5" customHeight="1"/>
    <row r="100" ht="15" customHeight="1"/>
    <row r="101" ht="41.2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30" customHeight="1"/>
    <row r="118" ht="30" customHeight="1"/>
    <row r="119" ht="30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8">
    <mergeCell ref="B31:F31"/>
    <mergeCell ref="A39:A41"/>
    <mergeCell ref="B7:F7"/>
    <mergeCell ref="B16:F16"/>
    <mergeCell ref="A1:F1"/>
    <mergeCell ref="A2:F2"/>
    <mergeCell ref="A3:F3"/>
    <mergeCell ref="A4:F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54" max="255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5"/>
  <sheetViews>
    <sheetView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10.00390625" style="0" customWidth="1"/>
    <col min="4" max="4" width="13.28125" style="0" customWidth="1"/>
    <col min="5" max="5" width="10.8515625" style="0" customWidth="1"/>
    <col min="6" max="6" width="15.57421875" style="0" customWidth="1"/>
  </cols>
  <sheetData>
    <row r="1" spans="1:6" ht="12" customHeight="1">
      <c r="A1" s="811" t="s">
        <v>312</v>
      </c>
      <c r="B1" s="811"/>
      <c r="C1" s="811"/>
      <c r="D1" s="811"/>
      <c r="E1" s="811"/>
      <c r="F1" s="811"/>
    </row>
    <row r="2" spans="1:6" ht="12" customHeight="1">
      <c r="A2" s="862" t="s">
        <v>646</v>
      </c>
      <c r="B2" s="862"/>
      <c r="C2" s="862"/>
      <c r="D2" s="862"/>
      <c r="E2" s="862"/>
      <c r="F2" s="862"/>
    </row>
    <row r="3" spans="1:6" ht="12" customHeight="1">
      <c r="A3" s="862" t="s">
        <v>397</v>
      </c>
      <c r="B3" s="862"/>
      <c r="C3" s="862"/>
      <c r="D3" s="862"/>
      <c r="E3" s="862"/>
      <c r="F3" s="862"/>
    </row>
    <row r="4" spans="1:6" ht="12" customHeight="1" thickBot="1">
      <c r="A4" s="863" t="s">
        <v>179</v>
      </c>
      <c r="B4" s="863"/>
      <c r="C4" s="863"/>
      <c r="D4" s="863"/>
      <c r="E4" s="863"/>
      <c r="F4" s="863"/>
    </row>
    <row r="5" spans="1:6" ht="39.75" customHeight="1" thickBot="1" thickTop="1">
      <c r="A5" s="262" t="s">
        <v>162</v>
      </c>
      <c r="B5" s="263" t="s">
        <v>163</v>
      </c>
      <c r="C5" s="32" t="s">
        <v>398</v>
      </c>
      <c r="D5" s="50" t="s">
        <v>401</v>
      </c>
      <c r="E5" s="32" t="s">
        <v>297</v>
      </c>
      <c r="F5" s="493" t="s">
        <v>298</v>
      </c>
    </row>
    <row r="6" spans="1:6" ht="15" customHeight="1" thickBot="1">
      <c r="A6" s="52"/>
      <c r="B6" s="51"/>
      <c r="C6" s="51"/>
      <c r="D6" s="51"/>
      <c r="E6" s="51"/>
      <c r="F6" s="494"/>
    </row>
    <row r="7" spans="1:6" ht="24.75" customHeight="1" thickBot="1">
      <c r="A7" s="244" t="s">
        <v>707</v>
      </c>
      <c r="B7" s="864" t="s">
        <v>172</v>
      </c>
      <c r="C7" s="864"/>
      <c r="D7" s="864"/>
      <c r="E7" s="864"/>
      <c r="F7" s="864"/>
    </row>
    <row r="8" spans="1:6" ht="26.25" thickBot="1">
      <c r="A8" s="264" t="s">
        <v>7</v>
      </c>
      <c r="B8" s="232" t="s">
        <v>314</v>
      </c>
      <c r="C8" s="257">
        <v>1875</v>
      </c>
      <c r="D8" s="257">
        <v>1875</v>
      </c>
      <c r="E8" s="257"/>
      <c r="F8" s="477" t="s">
        <v>701</v>
      </c>
    </row>
    <row r="9" spans="1:6" ht="26.25" thickBot="1">
      <c r="A9" s="300" t="s">
        <v>11</v>
      </c>
      <c r="B9" s="235" t="s">
        <v>258</v>
      </c>
      <c r="C9" s="238">
        <v>19975</v>
      </c>
      <c r="D9" s="238">
        <v>4994</v>
      </c>
      <c r="E9" s="238">
        <v>14981</v>
      </c>
      <c r="F9" s="468" t="s">
        <v>341</v>
      </c>
    </row>
    <row r="10" spans="1:6" ht="13.5" thickBot="1">
      <c r="A10" s="300" t="s">
        <v>74</v>
      </c>
      <c r="B10" s="235" t="s">
        <v>254</v>
      </c>
      <c r="C10" s="238">
        <v>42410</v>
      </c>
      <c r="D10" s="238">
        <v>42410</v>
      </c>
      <c r="E10" s="238"/>
      <c r="F10" s="468" t="s">
        <v>703</v>
      </c>
    </row>
    <row r="11" spans="1:6" ht="13.5" thickBot="1">
      <c r="A11" s="264" t="s">
        <v>77</v>
      </c>
      <c r="B11" s="265" t="s">
        <v>617</v>
      </c>
      <c r="C11" s="237">
        <v>2000</v>
      </c>
      <c r="D11" s="237">
        <v>2000</v>
      </c>
      <c r="E11" s="191"/>
      <c r="F11" s="467" t="s">
        <v>702</v>
      </c>
    </row>
    <row r="12" spans="1:6" ht="13.5" thickBot="1">
      <c r="A12" s="264" t="s">
        <v>78</v>
      </c>
      <c r="B12" s="265" t="s">
        <v>329</v>
      </c>
      <c r="C12" s="237">
        <v>12725</v>
      </c>
      <c r="D12" s="237">
        <v>2545</v>
      </c>
      <c r="E12" s="302">
        <v>10180</v>
      </c>
      <c r="F12" s="467" t="s">
        <v>327</v>
      </c>
    </row>
    <row r="13" spans="1:6" ht="13.5" thickBot="1">
      <c r="A13" s="264" t="s">
        <v>80</v>
      </c>
      <c r="B13" s="265" t="s">
        <v>419</v>
      </c>
      <c r="C13" s="237">
        <v>10625</v>
      </c>
      <c r="D13" s="237">
        <v>2125</v>
      </c>
      <c r="E13" s="283">
        <v>8500</v>
      </c>
      <c r="F13" s="264" t="s">
        <v>327</v>
      </c>
    </row>
    <row r="14" spans="1:6" ht="26.25" thickBot="1">
      <c r="A14" s="264" t="s">
        <v>82</v>
      </c>
      <c r="B14" s="265" t="s">
        <v>620</v>
      </c>
      <c r="C14" s="237">
        <v>25000</v>
      </c>
      <c r="D14" s="237">
        <v>5000</v>
      </c>
      <c r="E14" s="283">
        <v>20000</v>
      </c>
      <c r="F14" s="264" t="s">
        <v>327</v>
      </c>
    </row>
    <row r="15" spans="1:6" ht="15" customHeight="1" thickBot="1">
      <c r="A15" s="264" t="s">
        <v>84</v>
      </c>
      <c r="B15" s="265" t="s">
        <v>420</v>
      </c>
      <c r="C15" s="237">
        <v>5240</v>
      </c>
      <c r="D15" s="237">
        <v>1310</v>
      </c>
      <c r="E15" s="303">
        <v>3930</v>
      </c>
      <c r="F15" s="467" t="s">
        <v>342</v>
      </c>
    </row>
    <row r="16" spans="1:6" ht="16.5" thickBot="1">
      <c r="A16" s="113"/>
      <c r="B16" s="113" t="s">
        <v>93</v>
      </c>
      <c r="C16" s="298">
        <f>SUM(C8:C15)</f>
        <v>119850</v>
      </c>
      <c r="D16" s="266">
        <f>SUM(D8:D15)</f>
        <v>62259</v>
      </c>
      <c r="E16" s="266">
        <f>SUM(E8:E15)</f>
        <v>57591</v>
      </c>
      <c r="F16" s="495"/>
    </row>
    <row r="17" ht="12.75">
      <c r="A17" s="241"/>
    </row>
    <row r="19" ht="12.75">
      <c r="D19" s="233"/>
    </row>
    <row r="20" ht="12.75">
      <c r="D20" s="233"/>
    </row>
    <row r="21" ht="12.75">
      <c r="D21" s="233"/>
    </row>
    <row r="23" ht="12.75">
      <c r="D23" s="233"/>
    </row>
    <row r="25" ht="12.75">
      <c r="D25" s="233"/>
    </row>
  </sheetData>
  <sheetProtection/>
  <mergeCells count="5">
    <mergeCell ref="B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User</cp:lastModifiedBy>
  <cp:lastPrinted>2010-02-12T12:19:11Z</cp:lastPrinted>
  <dcterms:created xsi:type="dcterms:W3CDTF">2005-07-21T07:39:34Z</dcterms:created>
  <dcterms:modified xsi:type="dcterms:W3CDTF">2010-07-26T08:27:07Z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