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tabRatio="597" activeTab="0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asz melléklet polghiv (2)" sheetId="6" r:id="rId6"/>
    <sheet name="3sz melléklet polghiv" sheetId="7" r:id="rId7"/>
    <sheet name="4. számú melléklet (2)" sheetId="8" r:id="rId8"/>
    <sheet name="5.sz melléklet felújítás (2)" sheetId="9" r:id="rId9"/>
    <sheet name="6. sz. melléklet létszám" sheetId="10" r:id="rId10"/>
    <sheet name="7. sz. melléklet EU támogatás" sheetId="11" r:id="rId11"/>
    <sheet name=" 8. sz. melléklet adott tám (2)" sheetId="12" r:id="rId12"/>
    <sheet name="9.sz. melléklet ált. és céltar" sheetId="13" r:id="rId13"/>
    <sheet name="10.sz.melléklet többéves ki (2)" sheetId="14" r:id="rId14"/>
    <sheet name="11. sz.melléklet kisebbség) (2)" sheetId="15" r:id="rId15"/>
    <sheet name="12. sz.melléklet ütemterv" sheetId="16" r:id="rId16"/>
    <sheet name=" 13.sz. melléklet mérleg" sheetId="17" r:id="rId17"/>
    <sheet name="1a sz tájékoztató kimutatás " sheetId="18" r:id="rId18"/>
    <sheet name="1.számú Tájékoztató kimutatás" sheetId="19" r:id="rId19"/>
    <sheet name="2.számú tájékoztató kimutatás" sheetId="20" r:id="rId20"/>
    <sheet name="HIVATAL (2)" sheetId="21" r:id="rId21"/>
    <sheet name="Szeszk" sheetId="22" r:id="rId22"/>
    <sheet name="Tűzoltóság" sheetId="23" r:id="rId23"/>
    <sheet name="Szakszolgálat" sheetId="24" r:id="rId24"/>
    <sheet name="Szakképző" sheetId="25" r:id="rId25"/>
    <sheet name="Gimi" sheetId="26" r:id="rId26"/>
    <sheet name="Szőcsény" sheetId="27" r:id="rId27"/>
    <sheet name="Mikszáth" sheetId="28" r:id="rId28"/>
    <sheet name="Zene" sheetId="29" r:id="rId29"/>
    <sheet name="Nemesvid)" sheetId="30" r:id="rId30"/>
    <sheet name="Noszlopy" sheetId="31" r:id="rId31"/>
    <sheet name="Óvoda" sheetId="32" r:id="rId32"/>
    <sheet name="HIVATAL" sheetId="33" r:id="rId33"/>
    <sheet name="3. sz. Tájékoztató kimutatás" sheetId="34" r:id="rId34"/>
    <sheet name="4.sz. tájékoztató kimutatás (2)" sheetId="35" r:id="rId35"/>
  </sheets>
  <externalReferences>
    <externalReference r:id="rId38"/>
    <externalReference r:id="rId39"/>
    <externalReference r:id="rId40"/>
    <externalReference r:id="rId41"/>
    <externalReference r:id="rId42"/>
  </externalReferences>
  <definedNames>
    <definedName name="_xlnm.Print_Area" localSheetId="2">'1.a.sz.mell működés mérleg'!$A$1:$D$21</definedName>
    <definedName name="_xlnm.Print_Area" localSheetId="3">'1.b.sz.mell felhalm mérleg'!$A$1:$D$21</definedName>
    <definedName name="_xlnm.Print_Area" localSheetId="4">'2sz melléklet'!$A$1:$N$180</definedName>
  </definedNames>
  <calcPr fullCalcOnLoad="1"/>
</workbook>
</file>

<file path=xl/comments14.xml><?xml version="1.0" encoding="utf-8"?>
<comments xmlns="http://schemas.openxmlformats.org/spreadsheetml/2006/main">
  <authors>
    <author>Polg?rmesteri Hivatal</author>
    <author>Bereczk Bal?zs</author>
  </authors>
  <commentList>
    <comment ref="B9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Kezdeti összeg: 90.000
Kamat: hat havi BUBOR+ 1%
Kamatfizetés: félévente
Kamat alapja: fennálló tartozás
Törlesztés: 2006-2015 évente: 8.100 M
Lejárat: 2015.</t>
        </r>
      </text>
    </comment>
    <comment ref="H16" authorId="1">
      <text>
        <r>
          <t/>
        </r>
      </text>
    </comment>
    <comment ref="H15" authorId="1">
      <text>
        <r>
          <t/>
        </r>
      </text>
    </comment>
  </commentList>
</comments>
</file>

<file path=xl/comments8.xml><?xml version="1.0" encoding="utf-8"?>
<comments xmlns="http://schemas.openxmlformats.org/spreadsheetml/2006/main">
  <authors>
    <author>Cser</author>
  </authors>
  <commentList>
    <comment ref="D78" authorId="0">
      <text>
        <r>
          <rPr>
            <b/>
            <sz val="8"/>
            <rFont val="Tahoma"/>
            <family val="0"/>
          </rPr>
          <t>Cser:</t>
        </r>
        <r>
          <rPr>
            <sz val="8"/>
            <rFont val="Tahoma"/>
            <family val="0"/>
          </rPr>
          <t xml:space="preserve">
anyag: 4758 e
munkadíj: 1620 e</t>
        </r>
      </text>
    </comment>
    <comment ref="C60" authorId="0">
      <text>
        <r>
          <rPr>
            <b/>
            <sz val="8"/>
            <rFont val="Tahoma"/>
            <family val="0"/>
          </rPr>
          <t>Cser:</t>
        </r>
        <r>
          <rPr>
            <sz val="8"/>
            <rFont val="Tahoma"/>
            <family val="0"/>
          </rPr>
          <t xml:space="preserve">
Borút 84000 e</t>
        </r>
      </text>
    </comment>
  </commentList>
</comments>
</file>

<file path=xl/sharedStrings.xml><?xml version="1.0" encoding="utf-8"?>
<sst xmlns="http://schemas.openxmlformats.org/spreadsheetml/2006/main" count="4556" uniqueCount="999">
  <si>
    <t>Felzárkóztató 9.évf., szakisk,szakközépisk. első-második évf.</t>
  </si>
  <si>
    <t>15.d21</t>
  </si>
  <si>
    <t>Szakiskola, szakközépiskola harmadik és további évf.</t>
  </si>
  <si>
    <t>15.d12</t>
  </si>
  <si>
    <t>15.d22</t>
  </si>
  <si>
    <t>16.1.1.11</t>
  </si>
  <si>
    <t>iskolai gyakorlati oktatás a szakiskola  9-10. évfolyamán</t>
  </si>
  <si>
    <t>16.1.1.2</t>
  </si>
  <si>
    <t>iskolai gyakorlati oktatás a  szakközépiskola 9-10. évfolyamán   8 hónap</t>
  </si>
  <si>
    <t>16.1.1.1.</t>
  </si>
  <si>
    <t>16.1.1.2.</t>
  </si>
  <si>
    <t>iskolai gyakorlati oktatás a  szakközépiskola 9-10. évfolyamán  4 hónap</t>
  </si>
  <si>
    <t>16.1.2.a</t>
  </si>
  <si>
    <t>szakmai gyakorlati oktatás egyévfolyamos és többévfolyamos képzés közbenső képzési évfolyamaira</t>
  </si>
  <si>
    <t>16.1.2.b</t>
  </si>
  <si>
    <t>első évf.képzés, ha a képzéási idő meghaladja az egy évet</t>
  </si>
  <si>
    <t>16.1.2.b.</t>
  </si>
  <si>
    <t>16.1.2.c</t>
  </si>
  <si>
    <t>utolsóévf.képzés, ha a képz.idő több mint egy év</t>
  </si>
  <si>
    <t>16.1.2.d</t>
  </si>
  <si>
    <t>szakmai gyakorlati oktatás külső helyen</t>
  </si>
  <si>
    <t>15.e(5)1</t>
  </si>
  <si>
    <t>Művészetoktatás  8 hónap</t>
  </si>
  <si>
    <t>15.e(5)2</t>
  </si>
  <si>
    <t>Művészetoktatás  4 hónap</t>
  </si>
  <si>
    <t>16.52b1</t>
  </si>
  <si>
    <t>pedagógiai módszerek támogatása</t>
  </si>
  <si>
    <t>16.52b2</t>
  </si>
  <si>
    <t>15.(2)1</t>
  </si>
  <si>
    <t>alapfokú művészetoktatás (zene) (8 hónap)</t>
  </si>
  <si>
    <t>15.e(2)2</t>
  </si>
  <si>
    <t>alapfokú művészetoktatás (zene) (4 hónap)</t>
  </si>
  <si>
    <t>16.52a1</t>
  </si>
  <si>
    <t>16.52a2</t>
  </si>
  <si>
    <t>15.f11</t>
  </si>
  <si>
    <t>Kollégiumi nevelés, középiskola, szakiskola 8.hó</t>
  </si>
  <si>
    <t>15.f12</t>
  </si>
  <si>
    <t>Kollégiumi nevelés, középiskola, szakiskola 4.hó</t>
  </si>
  <si>
    <t>17.311</t>
  </si>
  <si>
    <t>Kollégiumi nevelés, középiskola, szakiskola, lakhatási feltételel</t>
  </si>
  <si>
    <t>17.312</t>
  </si>
  <si>
    <t>info  7     SNI kollégista   8 hónap</t>
  </si>
  <si>
    <t>info  13   SNI kollégista   4 hónap</t>
  </si>
  <si>
    <t>16.2.1.a</t>
  </si>
  <si>
    <t>SNI tanulók oktatása rehabilit.bizottság véleménye alapján, valamint nem SNI orvosi igazolás alapján</t>
  </si>
  <si>
    <t>16.21c2</t>
  </si>
  <si>
    <t xml:space="preserve">Testi, érzékszervi, középsúlyos értelmi figyatékos, </t>
  </si>
  <si>
    <t>16.21d2</t>
  </si>
  <si>
    <t>beszédfogy, viselk.organikus okra visszavezethető</t>
  </si>
  <si>
    <t>16.21d3</t>
  </si>
  <si>
    <t>16.21d4</t>
  </si>
  <si>
    <t>16.21e2</t>
  </si>
  <si>
    <t>megismerőfunkciók, viselk.organikus okra vissza nem v.</t>
  </si>
  <si>
    <t>16.21e3</t>
  </si>
  <si>
    <t>16.21e4</t>
  </si>
  <si>
    <t>15.g21</t>
  </si>
  <si>
    <t>1-4. évfolyamos napközis foglakoztatás</t>
  </si>
  <si>
    <t>5-8.évf.napközis/tanulószobai foglakoztatás</t>
  </si>
  <si>
    <t>15.g31</t>
  </si>
  <si>
    <t>1-2. évfolyamos iskolotthonos oktatás</t>
  </si>
  <si>
    <t>15.g41</t>
  </si>
  <si>
    <t>3. évfolyamos iskolaotthonos oktatás</t>
  </si>
  <si>
    <t>15.g51</t>
  </si>
  <si>
    <t>Hitelek, kötvények</t>
  </si>
  <si>
    <t>Felhalmozási célú hiteltörlesztés (tőke )</t>
  </si>
  <si>
    <t xml:space="preserve">Felhalmozási célú hiteltörlesztés (kamat) </t>
  </si>
  <si>
    <t>4. évfolyamos iskolaotthonos oktatás</t>
  </si>
  <si>
    <t>15.g12</t>
  </si>
  <si>
    <t>15.g22</t>
  </si>
  <si>
    <t>15.g32</t>
  </si>
  <si>
    <t>1-3. évfolyamos iskolotthonos oktatás</t>
  </si>
  <si>
    <t>15.g42</t>
  </si>
  <si>
    <t>16.381</t>
  </si>
  <si>
    <t>magyar nyelven folyó kisebbségi oktatás</t>
  </si>
  <si>
    <t>16.3111</t>
  </si>
  <si>
    <t>16.3121</t>
  </si>
  <si>
    <t>16.382</t>
  </si>
  <si>
    <t>16.3112</t>
  </si>
  <si>
    <t>16.3122</t>
  </si>
  <si>
    <t>16.471</t>
  </si>
  <si>
    <t>nyelvi előkészítő évfolyamok</t>
  </si>
  <si>
    <t>16.472</t>
  </si>
  <si>
    <t>16.6111</t>
  </si>
  <si>
    <t xml:space="preserve">iskolába bejáró szakközépiskolai , szakiskolai  gyermekek száma </t>
  </si>
  <si>
    <t>16.6112</t>
  </si>
  <si>
    <t>16.62b2</t>
  </si>
  <si>
    <t>intézményfenntartó társulás intézményébe járó óvodás</t>
  </si>
  <si>
    <t>16.62b3</t>
  </si>
  <si>
    <t>16.62b4</t>
  </si>
  <si>
    <t>Intézményi társulás iskolájába járó tanulók 1-4.</t>
  </si>
  <si>
    <t>16.62b5</t>
  </si>
  <si>
    <t>Intézményi társulás iskolájába járó tanulók 5.</t>
  </si>
  <si>
    <t>Intézményi társulás iskolájába járó tanulók 6-8.</t>
  </si>
  <si>
    <t>17.1.b</t>
  </si>
  <si>
    <t>Kieg.hj.rendszeres gyv.kedv.részesülő 5.évf.tanulók után</t>
  </si>
  <si>
    <t>17.1.b.</t>
  </si>
  <si>
    <t>Kieg.hj.rendszeres gyv.kedv.rész. 5-6..évf.tanulók után</t>
  </si>
  <si>
    <t>17.1a(2)</t>
  </si>
  <si>
    <t>kedvezményes iskolai étkeztetésben részesülő óvodás</t>
  </si>
  <si>
    <t>17.1a(3)</t>
  </si>
  <si>
    <t>kedvezményes iskolai étkeztetésben részesülő ált.isk.</t>
  </si>
  <si>
    <t>17.1a(4)</t>
  </si>
  <si>
    <t>kedvezményes iskolai étkeztetésben részesülő gimi</t>
  </si>
  <si>
    <t>17.1a.(5)</t>
  </si>
  <si>
    <t>kedvezményes iskolai étkeztetésben részesülő szakköz.</t>
  </si>
  <si>
    <t>17.1a6</t>
  </si>
  <si>
    <t>kedvezményes iskolai étkeztetésben részesülő szakisk.</t>
  </si>
  <si>
    <t>17.1a7</t>
  </si>
  <si>
    <t>kedvezményes iskolai étkeztetésben részesülő kollégium</t>
  </si>
  <si>
    <t>17.2.a</t>
  </si>
  <si>
    <t>tanulók ingyenes tankönyvellátásai</t>
  </si>
  <si>
    <t>17.2b</t>
  </si>
  <si>
    <t>általános hozzájárulás tankönyvellátáshoz</t>
  </si>
  <si>
    <t>16.2.2</t>
  </si>
  <si>
    <t>korai fejlesztés, gondozás</t>
  </si>
  <si>
    <t>16.2.3.</t>
  </si>
  <si>
    <t>fejlesztő felkészítés</t>
  </si>
  <si>
    <t>Diáksport</t>
  </si>
  <si>
    <t>Helyi közművelődési és közgyűjteményi feladatok</t>
  </si>
  <si>
    <t>3. sz. melléklet összesen:</t>
  </si>
  <si>
    <t>I.1.</t>
  </si>
  <si>
    <t>pedagógus szakvizsga  8 hónap</t>
  </si>
  <si>
    <t>pedagógus szakvizsga   4 hónap</t>
  </si>
  <si>
    <t>I.3.</t>
  </si>
  <si>
    <t>pedagógiai szakszolgálat  8 hónap</t>
  </si>
  <si>
    <t>pedagógiai szakszolgálat  4 hónap</t>
  </si>
  <si>
    <t>II.2.</t>
  </si>
  <si>
    <t>Önkormányzat által szervezett közfoglalkoztatás támogatása</t>
  </si>
  <si>
    <t>II.3.</t>
  </si>
  <si>
    <t>szociális továbbképzés és szakvizsga támogatása</t>
  </si>
  <si>
    <t>III.1)a</t>
  </si>
  <si>
    <t>Tűzoltók személyi juttatásához</t>
  </si>
  <si>
    <t>III.2)a</t>
  </si>
  <si>
    <t>Tűzoltó laktanyák üzemeltetése</t>
  </si>
  <si>
    <t>III.2)b</t>
  </si>
  <si>
    <t>Tűzotó járművek üzemeltetése</t>
  </si>
  <si>
    <t>III.2)c</t>
  </si>
  <si>
    <t>Különleges tűzoltó járművek</t>
  </si>
  <si>
    <t>8. sz. melléklet összesen:</t>
  </si>
  <si>
    <t>A</t>
  </si>
  <si>
    <t>SZJA 8%</t>
  </si>
  <si>
    <t>ebből tartalék</t>
  </si>
  <si>
    <t>B. III.</t>
  </si>
  <si>
    <t>jövedelemdifferenciálódás</t>
  </si>
  <si>
    <t>Szja összesen</t>
  </si>
  <si>
    <t>2. sz. Tájékoztató Kimutatás Marcali Város Intézményeinek normatív támogatásáról</t>
  </si>
  <si>
    <t>Szociális és Egészségügyi Szolgáltató Központ</t>
  </si>
  <si>
    <t>Szakszolgálat</t>
  </si>
  <si>
    <t>Tény 2008.</t>
  </si>
  <si>
    <t>TÉNY összes</t>
  </si>
  <si>
    <t>11ga</t>
  </si>
  <si>
    <t>Támogató szolgálat</t>
  </si>
  <si>
    <t>11ha</t>
  </si>
  <si>
    <t>Közösségi ellátások</t>
  </si>
  <si>
    <t>Terv  Mutató</t>
  </si>
  <si>
    <t>Tény Mut.</t>
  </si>
  <si>
    <t>Szőcsény</t>
  </si>
  <si>
    <t>Mikszáth</t>
  </si>
  <si>
    <t>Zene</t>
  </si>
  <si>
    <t>Nemesvidi tagiskola</t>
  </si>
  <si>
    <t>Noszlopy</t>
  </si>
  <si>
    <t>Óvoda 2009.évi normatív támogatásáról</t>
  </si>
  <si>
    <t xml:space="preserve">Óvoda </t>
  </si>
  <si>
    <t>TERV</t>
  </si>
  <si>
    <t>ű</t>
  </si>
  <si>
    <t>III.1)c</t>
  </si>
  <si>
    <t>Tűzoltók illetménykiegészítéséhez</t>
  </si>
  <si>
    <t>12.sz. melléklet</t>
  </si>
  <si>
    <t>Előirányzati ütemterv 2009.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</si>
  <si>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</si>
  <si>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</si>
  <si>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</si>
  <si>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</si>
  <si>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</si>
  <si>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</si>
  <si>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</si>
  <si>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</si>
  <si>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</si>
  <si>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</si>
  <si>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</si>
  <si>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</si>
  <si>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</si>
  <si>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</si>
  <si>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</si>
  <si>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</si>
  <si>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</si>
  <si>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Felhalmozási célú hitelfelvétel</t>
  </si>
  <si>
    <t>Pénzmaradvány igénybevétele</t>
  </si>
  <si>
    <t>Bevételi előir. összesen:</t>
  </si>
  <si>
    <t>Járulékok</t>
  </si>
  <si>
    <t>Működési célú pénzeszközát.</t>
  </si>
  <si>
    <t>Ellátottak pénzbeli juttatása</t>
  </si>
  <si>
    <t>Fejlesztési célú átadás</t>
  </si>
  <si>
    <t>Beruházási kiadások</t>
  </si>
  <si>
    <t>Felújítási kiadások</t>
  </si>
  <si>
    <t>22.</t>
  </si>
  <si>
    <t>Részesedés vásárlás</t>
  </si>
  <si>
    <t>Hiteltörlesztés</t>
  </si>
  <si>
    <t>23.</t>
  </si>
  <si>
    <t>Kiadási előir. összesen:</t>
  </si>
  <si>
    <t>13. sz. Melléklet</t>
  </si>
  <si>
    <t>Marcali Városi Önkormányzat 2009.-20010.-2011. évi</t>
  </si>
  <si>
    <t>működési, fejlesztési bevételeinek és kiadásainak mérlegszerű bemutatása</t>
  </si>
  <si>
    <t>2009. évre</t>
  </si>
  <si>
    <t>20010. évre</t>
  </si>
  <si>
    <t>2011. évre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</si>
  <si>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</si>
  <si>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</si>
  <si>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</si>
  <si>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</si>
  <si>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kölcsönök visszatérülése, igénybevétele</t>
  </si>
  <si>
    <t>Rövid lejáratú hitel + Önhiki előleg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</si>
  <si>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</si>
  <si>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</si>
  <si>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</si>
  <si>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</si>
  <si>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</si>
  <si>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</si>
  <si>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Társadalmi és szociálpolitikai juttatás</t>
  </si>
  <si>
    <t>Rövid lejáratú hitel visszafizetése</t>
  </si>
  <si>
    <t>Rövid lejáratú hitel kamata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</si>
  <si>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</si>
  <si>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</si>
  <si>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</si>
  <si>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</si>
  <si>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</si>
  <si>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célú pénzeszközátvétel</t>
  </si>
  <si>
    <t>Felhalmozási ÁFA visszatérülése</t>
  </si>
  <si>
    <t>Fejlesztési célú támogatások (Cél, címzett stb.)</t>
  </si>
  <si>
    <t>Felhalmozási célú kölcsönök visszatérülése</t>
  </si>
  <si>
    <t>Hosszú lejáratú hitel</t>
  </si>
  <si>
    <t>Lakáshoz jutás normatívája</t>
  </si>
  <si>
    <t>Kommunális Adó</t>
  </si>
  <si>
    <t>Előző évi várható pénzmaradvány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</si>
  <si>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</si>
  <si>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</si>
  <si>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</si>
  <si>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</si>
  <si>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</si>
  <si>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</si>
  <si>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</si>
  <si>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</si>
  <si>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</si>
  <si>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</si>
  <si>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</si>
  <si>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</si>
  <si>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kördiagramjai</t>
  </si>
  <si>
    <t>Marcali Város Önkormányzat EU támogatással megvalósuló programairól, projektjeiről</t>
  </si>
  <si>
    <t>Me.:                   ezer Ft</t>
  </si>
  <si>
    <t>7. sz. melléklet</t>
  </si>
  <si>
    <t>EU támogatás összege</t>
  </si>
  <si>
    <t>Összes kiadás</t>
  </si>
  <si>
    <t xml:space="preserve">12. </t>
  </si>
  <si>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</si>
  <si>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</si>
  <si>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</si>
  <si>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</si>
  <si>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</si>
  <si>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</si>
  <si>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</si>
  <si>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</si>
  <si>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</si>
  <si>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</si>
  <si>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</si>
  <si>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</si>
  <si>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</si>
  <si>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</si>
  <si>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</si>
  <si>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</si>
  <si>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</si>
  <si>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</si>
  <si>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</si>
  <si>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</si>
  <si>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</si>
  <si>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</si>
  <si>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</si>
  <si>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</si>
  <si>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</si>
  <si>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</si>
  <si>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</si>
  <si>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</si>
  <si>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</si>
  <si>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</si>
  <si>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</si>
  <si>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</si>
  <si>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</si>
  <si>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</si>
  <si>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</si>
  <si>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</si>
  <si>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VII.</t>
  </si>
  <si>
    <t>Pénzforgalom nélküli bevételek</t>
  </si>
  <si>
    <t>Előző évi pénzmaradvány igénybevétele</t>
  </si>
  <si>
    <t xml:space="preserve">Bevételek mindösszesen 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</si>
  <si>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</si>
  <si>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</si>
  <si>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</si>
  <si>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</si>
  <si>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</si>
  <si>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</si>
  <si>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</si>
  <si>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</si>
  <si>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</si>
  <si>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</si>
  <si>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</si>
  <si>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</si>
  <si>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</si>
  <si>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</si>
  <si>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</si>
  <si>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</si>
  <si>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</si>
  <si>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>Kiadások mindösszesen:  /1-2/</t>
  </si>
  <si>
    <t>Függő kiadások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</si>
  <si>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</si>
  <si>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</si>
  <si>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</si>
  <si>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</si>
  <si>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</si>
  <si>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</si>
  <si>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</si>
  <si>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</si>
  <si>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</si>
  <si>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</si>
  <si>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</si>
  <si>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</si>
  <si>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</si>
  <si>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</si>
  <si>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</si>
  <si>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</si>
  <si>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</si>
  <si>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</si>
  <si>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</si>
  <si>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</si>
  <si>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</si>
  <si>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</si>
  <si>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</si>
  <si>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</si>
  <si>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</si>
  <si>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</si>
  <si>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</si>
  <si>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</si>
  <si>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</si>
  <si>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</si>
  <si>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</si>
  <si>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</si>
  <si>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- Múzeum</t>
  </si>
  <si>
    <t>10.</t>
  </si>
  <si>
    <t>Tűzoltóparancsn.</t>
  </si>
  <si>
    <t>11.</t>
  </si>
  <si>
    <t>12.</t>
  </si>
  <si>
    <t>Összesen:</t>
  </si>
  <si>
    <t>13.</t>
  </si>
  <si>
    <t>Kórház</t>
  </si>
  <si>
    <t>Mindösszesen: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</si>
  <si>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</si>
  <si>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</si>
  <si>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</si>
  <si>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</si>
  <si>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</si>
  <si>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</si>
  <si>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</si>
  <si>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</si>
  <si>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</si>
  <si>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</si>
  <si>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</si>
  <si>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</si>
  <si>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</si>
  <si>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</si>
  <si>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</si>
  <si>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</si>
  <si>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</si>
  <si>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</si>
  <si>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</si>
  <si>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</si>
  <si>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</si>
  <si>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</si>
  <si>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</si>
  <si>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</si>
  <si>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</si>
  <si>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</si>
  <si>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</si>
  <si>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</si>
  <si>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 xml:space="preserve">Gázenergia szolgáltatás </t>
  </si>
  <si>
    <t>Villamos energia szolgáltatás és közvilágítás</t>
  </si>
  <si>
    <t>Víz- csatornadíjak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</si>
  <si>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</si>
  <si>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</si>
  <si>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</si>
  <si>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</si>
  <si>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</si>
  <si>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</si>
  <si>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</si>
  <si>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Oktatási pályázatokra</t>
  </si>
  <si>
    <t>Közművelődési pályázatokra</t>
  </si>
  <si>
    <t>Közművelődési érdekeltségnövelés</t>
  </si>
  <si>
    <t>Városi ünnepségekre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</si>
  <si>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</si>
  <si>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</si>
  <si>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</si>
  <si>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</si>
  <si>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</si>
  <si>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</si>
  <si>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</si>
  <si>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</si>
  <si>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</si>
  <si>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</si>
  <si>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</si>
  <si>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</si>
  <si>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 xml:space="preserve">                MVFC Labdarúgás</t>
  </si>
  <si>
    <t>Társadalmi és szoc. pol. juttatások</t>
  </si>
  <si>
    <t>Ebből:Eü és Szociális bizottság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</si>
  <si>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</si>
  <si>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</si>
  <si>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</si>
  <si>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</si>
  <si>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</si>
  <si>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</si>
  <si>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</si>
  <si>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</si>
  <si>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</si>
  <si>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</si>
  <si>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</si>
  <si>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</si>
  <si>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</si>
  <si>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</si>
  <si>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</si>
  <si>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</si>
  <si>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</si>
  <si>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Sportpályázatra</t>
  </si>
  <si>
    <t>Ssz.</t>
  </si>
  <si>
    <t>F e l a d a t</t>
  </si>
  <si>
    <t>VÍZÜGYI ÁGAZAT</t>
  </si>
  <si>
    <t>KÖZLEKEDÉSI ÁGAZAT</t>
  </si>
  <si>
    <t>14.</t>
  </si>
  <si>
    <t>15.</t>
  </si>
  <si>
    <t>16.</t>
  </si>
  <si>
    <t>SZOCIÁLIS-, ÉS HUMÁN SZOLGÁLTATÁS, IGAZGATÁS</t>
  </si>
  <si>
    <t>17.</t>
  </si>
  <si>
    <t>18.</t>
  </si>
  <si>
    <t>19.</t>
  </si>
  <si>
    <t>20.</t>
  </si>
  <si>
    <t xml:space="preserve">V. </t>
  </si>
  <si>
    <t>FELÚJÍTÁS</t>
  </si>
  <si>
    <t>Polgármesteri Hivatal</t>
  </si>
  <si>
    <t>ENERGIAELLÁTÁS RÉSZESEDÉS ÁTRUHÁZÁS</t>
  </si>
  <si>
    <t>1.sz. Melléklet</t>
  </si>
  <si>
    <t>2. sz. melléklet</t>
  </si>
  <si>
    <t>Bevételek:</t>
  </si>
  <si>
    <t>4 sz. Melléklet</t>
  </si>
  <si>
    <t>fejlesztési kiadásai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</si>
  <si>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</si>
  <si>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</si>
  <si>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</si>
  <si>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</si>
  <si>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</si>
  <si>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 xml:space="preserve">              Rövid lejáratú hiteltörlesztés </t>
  </si>
  <si>
    <t>Dél-Balatoni szennyvízelv.</t>
  </si>
  <si>
    <t>Megnevezés</t>
  </si>
  <si>
    <t>Tartalék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</si>
  <si>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</si>
  <si>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</si>
  <si>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</si>
  <si>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</si>
  <si>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</si>
  <si>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</si>
  <si>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</si>
  <si>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</si>
  <si>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</si>
  <si>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</si>
  <si>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</si>
  <si>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</si>
  <si>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</si>
  <si>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</si>
  <si>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</si>
  <si>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</si>
  <si>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</si>
  <si>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</si>
  <si>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</si>
  <si>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</si>
  <si>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</si>
  <si>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</si>
  <si>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</si>
  <si>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</si>
  <si>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</si>
  <si>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</si>
  <si>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</si>
  <si>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</si>
  <si>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</si>
  <si>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</si>
  <si>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</si>
  <si>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</si>
  <si>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</si>
  <si>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</si>
  <si>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</si>
  <si>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</si>
  <si>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</si>
  <si>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</si>
  <si>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</si>
  <si>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</si>
  <si>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</si>
  <si>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</si>
  <si>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</si>
  <si>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</si>
  <si>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 xml:space="preserve">            Somogyi egyetemistákért alapít.</t>
  </si>
  <si>
    <t>Gyék eszközbeszerzés a bérleti díj terhére</t>
  </si>
  <si>
    <t>Me.:ezer Ft</t>
  </si>
  <si>
    <t>Támogatás értékű működési célú bevétel</t>
  </si>
  <si>
    <t>Különféle költségvetési befizetési köt. (normatív állami hozzájárulás visszautalása)</t>
  </si>
  <si>
    <t xml:space="preserve">            Bursa</t>
  </si>
  <si>
    <t>Adósságcsökkentési támogatás</t>
  </si>
  <si>
    <t>Vizitdíj</t>
  </si>
  <si>
    <t>Lakbértámogatás</t>
  </si>
  <si>
    <t xml:space="preserve">                                            vissza nem térítendő: 1.000/e Ft)</t>
  </si>
  <si>
    <t xml:space="preserve">                         Ebből:   lakosságnak (visszatérítendő: 11.000/e Ft,</t>
  </si>
  <si>
    <t xml:space="preserve">                            Ebből:   lakosságnak (visszatérítendő: 11.000/e Ft,</t>
  </si>
  <si>
    <t xml:space="preserve">                                               vissza nem térítendő: 1.000/e Ft)</t>
  </si>
  <si>
    <t>Dózsa György u. 13. parkoló építés</t>
  </si>
  <si>
    <t>Csibészke Grund felújítása</t>
  </si>
  <si>
    <t>Berzsenyi utca felújítása Lenin utcától Széchenyi utcáig</t>
  </si>
  <si>
    <t xml:space="preserve">                Női labdarúgás</t>
  </si>
  <si>
    <t>- Egységes Pedagógia Sz.</t>
  </si>
  <si>
    <t>Szakképző</t>
  </si>
  <si>
    <t>Tám. Ért. Felhalm.bevétel</t>
  </si>
  <si>
    <t>Berzsenyi Dániel Gimn</t>
  </si>
  <si>
    <t>2008. évi eredeti előir.</t>
  </si>
  <si>
    <t xml:space="preserve">                -Tenisz</t>
  </si>
  <si>
    <t xml:space="preserve">               - Sakk</t>
  </si>
  <si>
    <t xml:space="preserve">               - Birkózás</t>
  </si>
  <si>
    <t xml:space="preserve">               - Kézilabda</t>
  </si>
  <si>
    <t>Kiegészítő Gyermekvédelmi tám.</t>
  </si>
  <si>
    <t>Marcali tűzoltók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</si>
  <si>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</si>
  <si>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 xml:space="preserve">                Roncsderby autósport</t>
  </si>
  <si>
    <t xml:space="preserve">                Utánpótlás Nev Kp.</t>
  </si>
  <si>
    <t xml:space="preserve"> Városrészi önkormányzatoknak</t>
  </si>
  <si>
    <t xml:space="preserve">               - Kosárlabda</t>
  </si>
  <si>
    <t xml:space="preserve">                -Küzdő sport</t>
  </si>
  <si>
    <t xml:space="preserve">               - Úszószakosztály</t>
  </si>
  <si>
    <t xml:space="preserve">               -Férfi kézilabda</t>
  </si>
  <si>
    <t>Vízhálózat felújítás DRV</t>
  </si>
  <si>
    <t>Piac és Hársfa utca nyugati oldal járda tervezése és építése</t>
  </si>
  <si>
    <t>Marcali Gyógyfürdő és Szabadidőközpont szolgáltatási színvonalának fejlesztése, új 200 m3-es gyógymedence építése</t>
  </si>
  <si>
    <t>Marcali Városi Helytörténeti Múzem épületének felújítása, emelet ráépítés, és Galéria kialakítása</t>
  </si>
  <si>
    <t>Műalkotás beszerzés városi galériába</t>
  </si>
  <si>
    <t>EU-s projektek előkészítése</t>
  </si>
  <si>
    <t>Kazinczy utca összekötése a Piac utcával</t>
  </si>
  <si>
    <t>Négy részönkormányzati kultúrház felújítása</t>
  </si>
  <si>
    <t xml:space="preserve">                MVFC utánpótlás</t>
  </si>
  <si>
    <t>- Mikszáth U.Ált.Iskola</t>
  </si>
  <si>
    <t>-Kulturális Közp.</t>
  </si>
  <si>
    <t>-Városi Könyvtár</t>
  </si>
  <si>
    <t xml:space="preserve">              ebből pályázati önrész</t>
  </si>
  <si>
    <t xml:space="preserve">Turisztikai egyesület </t>
  </si>
  <si>
    <t>Kulturális pályázat / városi rendezvény/</t>
  </si>
  <si>
    <t>Hőszolgáltatás /Noszlopy, Mikszáth, Gimnázium , Óvoda /</t>
  </si>
  <si>
    <t>2008. évi mód. előir.</t>
  </si>
  <si>
    <t>2008. évi  eredeti előir.</t>
  </si>
  <si>
    <t>2008. évi  mód. előir.</t>
  </si>
  <si>
    <t>2008. évi  módosít. előir.</t>
  </si>
  <si>
    <t>Me..ezer Ft</t>
  </si>
  <si>
    <t xml:space="preserve">              Támogatások </t>
  </si>
  <si>
    <t xml:space="preserve">               Működési bevételek</t>
  </si>
  <si>
    <t xml:space="preserve">             Véglegesen átvett pénzeszközök</t>
  </si>
  <si>
    <t xml:space="preserve">            Hitelek</t>
  </si>
  <si>
    <t xml:space="preserve">             Hosszú lejáratú hiteltörlesztés(fejlesztési)</t>
  </si>
  <si>
    <t>ezer Ft</t>
  </si>
  <si>
    <t>%-os arány</t>
  </si>
  <si>
    <t>Felhalmozási és tőkejellegű bevételek</t>
  </si>
  <si>
    <t>Kiadások:</t>
  </si>
  <si>
    <t>Felhalmozási kiadás</t>
  </si>
  <si>
    <t>Hitel és kölcsön törlesztés</t>
  </si>
  <si>
    <t>Egyéb (pénzeszk.átadás, támogatás,ell. juttatásai, részesedés vásárlás)</t>
  </si>
  <si>
    <t>1.4.  Helyi önk. fejlesztési, Vis maior feladatainak támogatása</t>
  </si>
  <si>
    <t>1.5. Egyéb központosított támogatás</t>
  </si>
  <si>
    <t>Központi támogatás</t>
  </si>
  <si>
    <t>Önkormányzati támogatás</t>
  </si>
  <si>
    <t>Romanap előkészítése</t>
  </si>
  <si>
    <t>Cigány tanulók ösztöndíj támogatása</t>
  </si>
  <si>
    <t>Dologi kiadásokra</t>
  </si>
  <si>
    <t xml:space="preserve">     Ebből:</t>
  </si>
  <si>
    <t>Könyv, folyóirat</t>
  </si>
  <si>
    <t>Postaköltség</t>
  </si>
  <si>
    <t>Reprezentáció</t>
  </si>
  <si>
    <t>Egyéb üzemeltetési kiadás</t>
  </si>
  <si>
    <t>Kiadás összesen:</t>
  </si>
  <si>
    <t>Munkaadói járulék</t>
  </si>
  <si>
    <t>Marcali Bűnmegelőzési Alapítvány</t>
  </si>
  <si>
    <t>Működési célú hiteltörlesztés
 (kamat)</t>
  </si>
  <si>
    <t>Fürdő és Szabadidő Központ</t>
  </si>
  <si>
    <t xml:space="preserve">Bevételek összesen </t>
  </si>
  <si>
    <t>Függő bevételek</t>
  </si>
  <si>
    <t>Kiadások összesen:  /1-2/</t>
  </si>
  <si>
    <t>6. sz. Melléklet</t>
  </si>
  <si>
    <t>1.5. Működésképtelen önkormányzatok egyéb támogatása</t>
  </si>
  <si>
    <t>3/a. sz. Melléklet</t>
  </si>
  <si>
    <t>Szállítási szolgáltatás</t>
  </si>
  <si>
    <t>Működési célú pénzeszközátvétel</t>
  </si>
  <si>
    <t>Karbantartás, kisjavítás,szolgáltatás</t>
  </si>
  <si>
    <t>Marcali Városi Önkormányzat 2009.évi bevételeiről és kiadásairól</t>
  </si>
  <si>
    <t>2009.évi előirányzat</t>
  </si>
  <si>
    <t>209.évi előirányzat</t>
  </si>
  <si>
    <t>I. Működési célú (folyó) bevételek, működési célú (folyó) kiadások mérlege
(Önkormányzati szinten 2009)</t>
  </si>
  <si>
    <t>2009. évi 
terv</t>
  </si>
  <si>
    <t>II. Tőkejellegű bevételek és kiadások mérlege
(Önkormányzati szinten 2009)</t>
  </si>
  <si>
    <t>2009. évi terv</t>
  </si>
  <si>
    <t>Marcali Városi Önkormányzat Intézményeinek 2009. évi bevételeiről és kiadásairól</t>
  </si>
  <si>
    <t>Vásárolt élelemezés</t>
  </si>
  <si>
    <t xml:space="preserve">Teljesítés </t>
  </si>
  <si>
    <t xml:space="preserve">                Lovas Szakosztály</t>
  </si>
  <si>
    <t>gépjárműadó</t>
  </si>
  <si>
    <t xml:space="preserve">Egyéb dologi kiadás  </t>
  </si>
  <si>
    <t>SZESZK</t>
  </si>
  <si>
    <t>Óvodáztatási támogatás</t>
  </si>
  <si>
    <t>PPP tanuszoda</t>
  </si>
  <si>
    <t xml:space="preserve">               -Röplabda</t>
  </si>
  <si>
    <t>Marcali Városi Önkormányzat 2009. évi</t>
  </si>
  <si>
    <t>beruházási kiadásai</t>
  </si>
  <si>
    <t>2009. évi eredeti előirányzat</t>
  </si>
  <si>
    <t>Önkormány-zati forrás</t>
  </si>
  <si>
    <t>Külső forrás</t>
  </si>
  <si>
    <t>Külső forrás megnevezése</t>
  </si>
  <si>
    <t>E ft</t>
  </si>
  <si>
    <t>Marcali város területének bel és csapadékvíz elvezetése</t>
  </si>
  <si>
    <t>DDOP 5.1.5 b</t>
  </si>
  <si>
    <t>Kisgombai u. szennyvíz</t>
  </si>
  <si>
    <t>TEKI 2008</t>
  </si>
  <si>
    <t>Szennyvízcsatlakozások kiépítése (Széchenyi u. 31., 33.)</t>
  </si>
  <si>
    <t>Települési bel- és külterületi vízrendezés</t>
  </si>
  <si>
    <t>DDOP 5.1.5.B</t>
  </si>
  <si>
    <t>Május 1. u. K-i oldal csapadékvíz-elvezetés</t>
  </si>
  <si>
    <t>Honvéd u. csapadékvíz-elvezetés tervezés</t>
  </si>
  <si>
    <t>Karikás F. u. - Hunyadi u. csapadékvíz-elvezetés tervezés</t>
  </si>
  <si>
    <t>Bartók B. u. 26-tól Kazinczy u. 26-ig árok betonburkolás</t>
  </si>
  <si>
    <t>Rózsa u. D-i oldal 4 db áteresz kiépítés</t>
  </si>
  <si>
    <t>Nagypincei u. szennyvízelvezetés</t>
  </si>
  <si>
    <t>Önkormányza-ti forrás</t>
  </si>
  <si>
    <t>Marcali - Boronka kerékpárút építése</t>
  </si>
  <si>
    <t>DDOP 5.1.1.</t>
  </si>
  <si>
    <t>68-as út Szigetvári – Széchenyi utcák lámpás csomópont kiépítése, Kossuth-Rákóczi utcák kereszteződésének szélesítése</t>
  </si>
  <si>
    <t>DDOP 5.1.3.c</t>
  </si>
  <si>
    <t>Épülő Tesco-nál gyalogos átkelőhely és fényjelző tervezése</t>
  </si>
  <si>
    <t>Gyóta autóbusz sziget öblözettel tervezés, kivitelezés</t>
  </si>
  <si>
    <t>Központi temetőben megközelítő út aszfaltozása a ravatalozóig</t>
  </si>
  <si>
    <t>Gábor Á. U. 2-4., Múzeum köz garázssor, Széchenyi u. 21-23.</t>
  </si>
  <si>
    <t>részvény átruházás</t>
  </si>
  <si>
    <t xml:space="preserve">Madách-Alkotmány u., Sport u. Széchenyi ltp., Kossuth L. u. </t>
  </si>
  <si>
    <t>Kisgombai u. hálózatbővítés, Boronka díszvilágítás, Boronka játszótér, Tavasz u. közvilágítás fejlesztés, Kossuth L. u. bővítés, Szabadság Park</t>
  </si>
  <si>
    <t xml:space="preserve">részvény átruházás </t>
  </si>
  <si>
    <t>DDOP 2.1.1.d</t>
  </si>
  <si>
    <t>DDOP 4.1.1.D</t>
  </si>
  <si>
    <t>DDOP 4.1.1.A</t>
  </si>
  <si>
    <t>Marcali, Nagyatád, Barcs, Kadarkút városokkal TISZK létrehozása</t>
  </si>
  <si>
    <t>TÁMOP 2.2.3</t>
  </si>
  <si>
    <t>Balatoni komplex turisztikai termékcsomagok kialakítása</t>
  </si>
  <si>
    <t>DDOP 2.1.1D</t>
  </si>
  <si>
    <t>Balatoni desztináció menedzsment szervezetek kialakítása</t>
  </si>
  <si>
    <t>85% DDOP 2.1.3C + partner önkormányzatok</t>
  </si>
  <si>
    <t>Intézményi akadálymentesítés</t>
  </si>
  <si>
    <t>DDOP 3.1.1</t>
  </si>
  <si>
    <t>Integrált kis- és mikrotérségi oktatási hálózatok és központjaik fejlesztése</t>
  </si>
  <si>
    <t>DDOP 3.1.2</t>
  </si>
  <si>
    <t>Táncsics utca szociális városrehabilitáció</t>
  </si>
  <si>
    <t>DDOP4.1.2.A</t>
  </si>
  <si>
    <t>Villamosenergi hálózatfejlesztés</t>
  </si>
  <si>
    <t>Pénzügyi nyilvántartó program</t>
  </si>
  <si>
    <t>ÁROP</t>
  </si>
  <si>
    <t>Környezetvédelmi-, hulladékgazdálkodási program, vízelhárítási terv felülvizsgálata</t>
  </si>
  <si>
    <t>Információs várostérkép</t>
  </si>
  <si>
    <t>Urnafal építés központi temetőben</t>
  </si>
  <si>
    <t>Kerítés és urnafal építése a gombai temetőben</t>
  </si>
  <si>
    <t>Marcali fürdőben strandröplabda pálya építése</t>
  </si>
  <si>
    <t>Marcali-Boronka közötti kerékpárút geodéziai bemérése</t>
  </si>
  <si>
    <t>Sportpálya villamos energia kiépítés</t>
  </si>
  <si>
    <t>5 sz. Melléklet</t>
  </si>
  <si>
    <t>TEUT</t>
  </si>
  <si>
    <t>Lenin u. 4. előtt járda felújítás</t>
  </si>
  <si>
    <t>Széchenyi 23-25 előtt zúzottköves út és parkoló felújítása, vízelvezetés</t>
  </si>
  <si>
    <t>Damjanich u. felújítása</t>
  </si>
  <si>
    <t>Móra F. u. aszfaltburkolatának felújítása a Széchenyi és a Marczali H. u. között</t>
  </si>
  <si>
    <t>Marcali Szakképző Iskola vis major helyreállítás</t>
  </si>
  <si>
    <t>Fakivágás a központi temetőben</t>
  </si>
  <si>
    <t>Fásítási koncepció készítése</t>
  </si>
  <si>
    <t>Udvari épület felújítása</t>
  </si>
  <si>
    <t>2008. évi  módosított</t>
  </si>
  <si>
    <t>2009.évi eredeti  ei.</t>
  </si>
  <si>
    <t>Nyomtatvány, irodaszer</t>
  </si>
  <si>
    <t xml:space="preserve">            Kis értékű tárgyi eszköz</t>
  </si>
  <si>
    <t>Eszközbeszerzés</t>
  </si>
  <si>
    <t>Irodaszer , nyomtatvány</t>
  </si>
  <si>
    <t>Kis értékű tárgyi eszköz</t>
  </si>
  <si>
    <t xml:space="preserve">Könyv beszerzés </t>
  </si>
  <si>
    <t>Nem adatátviteli célú távközl.díj</t>
  </si>
  <si>
    <t>Egyéb kommunikációs szolgáltatás</t>
  </si>
  <si>
    <t>Vásárolt termékek, szolgáltatások ÁFA</t>
  </si>
  <si>
    <t>2009.évi eredeti előirányzat</t>
  </si>
  <si>
    <t>Kötvénykibocsátás</t>
  </si>
  <si>
    <t>Kötvény</t>
  </si>
  <si>
    <t>Sport pályázat</t>
  </si>
  <si>
    <t xml:space="preserve">             Támogatási kölcsönök nyújtása</t>
  </si>
  <si>
    <t>Támogatási kölcsönök nyújtása</t>
  </si>
  <si>
    <t>Kölcsönök</t>
  </si>
  <si>
    <t>x</t>
  </si>
  <si>
    <t>Közmű fejlesztési hozzájárulás</t>
  </si>
  <si>
    <t>Szigetvári utca keleti oldalán a külterület határától a Dózsa György utcáig osztott kerékpár és gyalogút építése</t>
  </si>
  <si>
    <t>DDOP</t>
  </si>
  <si>
    <t>Városközpont funkcióbővítő megújítása</t>
  </si>
  <si>
    <t>Mérnöki szoftvervásárlás</t>
  </si>
  <si>
    <t>Kistérségi iroda bútor beszerzés</t>
  </si>
  <si>
    <t>Barnamezős terület éves monitoring jelentés elkészíttetése</t>
  </si>
  <si>
    <t>Közösségi buszbeszerzés</t>
  </si>
  <si>
    <t>ÖM</t>
  </si>
  <si>
    <t>21.</t>
  </si>
  <si>
    <t>Kisfaludy utca felújítása</t>
  </si>
  <si>
    <t>TRFC</t>
  </si>
  <si>
    <t>Bölcsőde épület felújítás</t>
  </si>
  <si>
    <t>Múzeum köz 12-18. panel homlokzat hőszigetelés</t>
  </si>
  <si>
    <t>ÖM, Társasház</t>
  </si>
  <si>
    <t>Mikszáth K. utcai Általános iskola épületfelújítás, lapostető szigetelés</t>
  </si>
  <si>
    <t>Polgármesteri Hivatal villamos energia hálózat felújítás</t>
  </si>
  <si>
    <t>Marcali Város Önkormányzat Polgármesteri Hivatalának</t>
  </si>
  <si>
    <t xml:space="preserve">Marcali, Barcs, Kadarkút, Nagyatád Szakképzés -szervezési Társulás </t>
  </si>
  <si>
    <t>mint részben önálló intézményének 2009. évi működési kiadásai</t>
  </si>
  <si>
    <r>
      <t xml:space="preserve">                          </t>
    </r>
    <r>
      <rPr>
        <b/>
        <u val="single"/>
        <sz val="12"/>
        <rFont val="Times New Roman"/>
        <family val="1"/>
      </rPr>
      <t>3. sz. Mellékle</t>
    </r>
    <r>
      <rPr>
        <b/>
        <sz val="12"/>
        <rFont val="Times New Roman"/>
        <family val="1"/>
      </rPr>
      <t>t</t>
    </r>
  </si>
  <si>
    <t xml:space="preserve"> Marcali Városi Önkormányzat Polgármesteri Hivatalának 2009. évi működési kiadásai</t>
  </si>
  <si>
    <t xml:space="preserve">                  Marcali Városi Cigány Kisebbségi Önkormányzat</t>
  </si>
  <si>
    <t xml:space="preserve">         2009. évi  bevételei és kiadásai</t>
  </si>
  <si>
    <t>9. sz. melléklet</t>
  </si>
  <si>
    <t>Általános és céltartalék felhasználásáról</t>
  </si>
  <si>
    <t>Me.:</t>
  </si>
  <si>
    <t>Sorszám</t>
  </si>
  <si>
    <t>Célja</t>
  </si>
  <si>
    <t>Összege</t>
  </si>
  <si>
    <t>Általános tartalék</t>
  </si>
  <si>
    <t>Év során előre nem látható események fedezetére</t>
  </si>
  <si>
    <t>Céltartalék (3.+..13.)</t>
  </si>
  <si>
    <t>Városrészi önkormányzatok működési támogatása</t>
  </si>
  <si>
    <t>Városrészi önkormányzatok fejlesztési támogatása</t>
  </si>
  <si>
    <t>Szociális Bizottság rendelkezésére álló támogatás</t>
  </si>
  <si>
    <t>Kötvényből a következő év fejlesztéseihez felhasználható</t>
  </si>
  <si>
    <t>Hivatal kiadásaiból 4% csökkentés</t>
  </si>
  <si>
    <t>Intézmények kiadásaiból 4% csökkentés</t>
  </si>
  <si>
    <t xml:space="preserve">Oktatási pályázat </t>
  </si>
  <si>
    <t xml:space="preserve">Közműv. érdekeltség növelés </t>
  </si>
  <si>
    <t>Városi ünnepségek</t>
  </si>
  <si>
    <t>13.havi bér+járulék</t>
  </si>
  <si>
    <t>Összesen (1+2):</t>
  </si>
  <si>
    <t>8. sz. melléklet</t>
  </si>
  <si>
    <t>Az Önkormányzat által adott közvetett támogatások</t>
  </si>
  <si>
    <t>(kedvezmények)</t>
  </si>
  <si>
    <t xml:space="preserve"> Ezer forintban !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</si>
  <si>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</si>
  <si>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</si>
  <si>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</si>
  <si>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</si>
  <si>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</si>
  <si>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behajtás, végrehajtás bevétele</t>
  </si>
  <si>
    <t>lakásépítéshez, felújításhoz nyújtott kölcsönök</t>
  </si>
  <si>
    <t>magánszemélyek kommunális adója</t>
  </si>
  <si>
    <t>helyiségek, eszközök hasznosításából származó bevétel</t>
  </si>
  <si>
    <t>10. sz. melléklet</t>
  </si>
  <si>
    <t>Többéves kihatással járó döntésekből származó kötelezettségek</t>
  </si>
  <si>
    <t>célok szerint évenkénti bontásban</t>
  </si>
  <si>
    <t xml:space="preserve"> Ezer forintban </t>
  </si>
  <si>
    <t>Kötelezettség</t>
  </si>
  <si>
    <t>Köt. váll.</t>
  </si>
  <si>
    <t>Kiadás vonzata évenként</t>
  </si>
  <si>
    <t>Összesen</t>
  </si>
  <si>
    <t>jogcíme</t>
  </si>
  <si>
    <t xml:space="preserve"> éve</t>
  </si>
  <si>
    <t xml:space="preserve"> (4+5+6+7+8)</t>
  </si>
  <si>
    <t>Felhalmozási célú hiteltörlesztés (tőke+kamat)</t>
  </si>
  <si>
    <t>XXI. sz. Iskola hitel</t>
  </si>
  <si>
    <t>Opel Vectra</t>
  </si>
  <si>
    <t>Renault Kangoo</t>
  </si>
  <si>
    <t>Suzuki</t>
  </si>
  <si>
    <t>Tűzoltó autó beszerzés</t>
  </si>
  <si>
    <t>GAMESZ autó beszerzés</t>
  </si>
  <si>
    <t>Fejlesztési hitel</t>
  </si>
  <si>
    <t xml:space="preserve">Összesen </t>
  </si>
  <si>
    <t>a Polgármesteri Hivatal és az önkormányzat</t>
  </si>
  <si>
    <t>irányítása alá tartozó költségvetési szervek</t>
  </si>
  <si>
    <t xml:space="preserve"> Létszám: fő</t>
  </si>
  <si>
    <t xml:space="preserve">I n t é z m é n y </t>
  </si>
  <si>
    <t>Teljes m.időben</t>
  </si>
  <si>
    <t>Részmunkaidőben</t>
  </si>
  <si>
    <t>sz.</t>
  </si>
  <si>
    <t>létszámke-ret ered.ei</t>
  </si>
  <si>
    <t>Berzsenyi Dániel Gimnázium</t>
  </si>
  <si>
    <t>Noszlopy G. Ált. iskola</t>
  </si>
  <si>
    <t>- Nemesvidi tagiskola</t>
  </si>
  <si>
    <t>- Nevelési Tanácsadó</t>
  </si>
  <si>
    <t>Óvodai Központ</t>
  </si>
  <si>
    <t>Nemesvidi tagóvoda</t>
  </si>
  <si>
    <t>Marcali Szakképző Iskola</t>
  </si>
  <si>
    <t>Szociális és Eü. Szolgáltató</t>
  </si>
  <si>
    <t>Művelődési Központ</t>
  </si>
  <si>
    <t>-  TV</t>
  </si>
  <si>
    <t>Városi Tűzoltóparancsnokság</t>
  </si>
  <si>
    <t>Dél-Balatoni Szennyvízelv.</t>
  </si>
  <si>
    <t xml:space="preserve">    12.</t>
  </si>
  <si>
    <t>Városi Kórház</t>
  </si>
  <si>
    <t>Marcali,Barcs,Kadarkút,    Nagyatád Szakképzés-szervezés Társulás</t>
  </si>
  <si>
    <t xml:space="preserve">      Összesen:</t>
  </si>
  <si>
    <t>GAMESZ átlag</t>
  </si>
  <si>
    <t>2009. évi engedélyezett létszámáról</t>
  </si>
  <si>
    <t xml:space="preserve">      11. sz. Melléklet</t>
  </si>
  <si>
    <t>2009. évi intézményi normatívák és finanszírozások összegei</t>
  </si>
  <si>
    <t>Normatíva</t>
  </si>
  <si>
    <t>Finanszírozás</t>
  </si>
  <si>
    <t>Kiadás 2.sz.m.</t>
  </si>
  <si>
    <t>Finansz.-Norm.</t>
  </si>
  <si>
    <t>Kiadás-Norm.</t>
  </si>
  <si>
    <t>Kiadás-Normat.</t>
  </si>
  <si>
    <t>2007. január 1. alapján</t>
  </si>
  <si>
    <t>Eredeti</t>
  </si>
  <si>
    <t>Csökentett</t>
  </si>
  <si>
    <t>Csökkentett</t>
  </si>
  <si>
    <t>Eredet</t>
  </si>
  <si>
    <t>Óvoda összesen</t>
  </si>
  <si>
    <t>Óvodai Kp.</t>
  </si>
  <si>
    <t xml:space="preserve">          Nemesvidi Tagóvoda</t>
  </si>
  <si>
    <t>Noszlopy  össz.</t>
  </si>
  <si>
    <t xml:space="preserve">          Noszlopy Iskola  </t>
  </si>
  <si>
    <t xml:space="preserve">          Nemesvidi Tagiskola</t>
  </si>
  <si>
    <t>Zeneiskola</t>
  </si>
  <si>
    <t>Mikszáth Iskola</t>
  </si>
  <si>
    <t>Gimnázium</t>
  </si>
  <si>
    <t>Szőcsényi Szakközépiskola</t>
  </si>
  <si>
    <t>Egységes Pedagógiai Szolgálat</t>
  </si>
  <si>
    <t>Tűzoltóság</t>
  </si>
  <si>
    <t>Hivatal</t>
  </si>
  <si>
    <t>Marcali Szakképző</t>
  </si>
  <si>
    <t>Gyógyfürdő</t>
  </si>
  <si>
    <t>Kulturális kp.</t>
  </si>
  <si>
    <t>Városi TV</t>
  </si>
  <si>
    <t>Városi Könyvtár</t>
  </si>
  <si>
    <t>Múzeum</t>
  </si>
  <si>
    <t>Dél-Balatoni Sz.T.</t>
  </si>
  <si>
    <t>1.sz.Tájékoztató kimutatás</t>
  </si>
  <si>
    <t>2. sz. Tájékoztató Kimutatás Marcali Város Önkormányzatának  normatív támogatásáról</t>
  </si>
  <si>
    <t>Cs. lsz</t>
  </si>
  <si>
    <t>T.eh.</t>
  </si>
  <si>
    <t>Mutató</t>
  </si>
  <si>
    <t>Fajlagos</t>
  </si>
  <si>
    <t>1a</t>
  </si>
  <si>
    <t>Településüzemeltetési, igazgatási, sport feladatok</t>
  </si>
  <si>
    <t>1b</t>
  </si>
  <si>
    <t>Tömegközlekedési feladatok</t>
  </si>
  <si>
    <t>1c</t>
  </si>
  <si>
    <t>Települési sportfeladatok</t>
  </si>
  <si>
    <t>2aa</t>
  </si>
  <si>
    <t>Okmányirodák működése és gyámügy</t>
  </si>
  <si>
    <t>2ab</t>
  </si>
  <si>
    <t>Okmányirodák működési kiadásai</t>
  </si>
  <si>
    <t>2ac</t>
  </si>
  <si>
    <t>Gyámügyi igazgatási feladatok</t>
  </si>
  <si>
    <t>2ba</t>
  </si>
  <si>
    <t>Építésügyi igazgatási feladatok</t>
  </si>
  <si>
    <t>2bb</t>
  </si>
  <si>
    <t>Kiegészítő hozzájárulás építésügyi feladatokhoz</t>
  </si>
  <si>
    <t>3a</t>
  </si>
  <si>
    <t>Körjegyzőség működéséhez alaphozzájár.</t>
  </si>
  <si>
    <t>5</t>
  </si>
  <si>
    <t>Lakott külterülettel kapcsolatos feladatok</t>
  </si>
  <si>
    <t>6</t>
  </si>
  <si>
    <t>Lakossági folyékony hulladék ártalmatlanítása</t>
  </si>
  <si>
    <t>üdülőhelyi feladatok</t>
  </si>
  <si>
    <t>9</t>
  </si>
  <si>
    <t>Pénzbeli szociális ellátás</t>
  </si>
  <si>
    <t>11ab1</t>
  </si>
  <si>
    <t>Családsegítés    2,8402</t>
  </si>
  <si>
    <t>11ab2</t>
  </si>
  <si>
    <t>Gyermekjólét     3,9202</t>
  </si>
  <si>
    <t xml:space="preserve">11c </t>
  </si>
  <si>
    <t>Szociális étkeztetés</t>
  </si>
  <si>
    <t>11.c a</t>
  </si>
  <si>
    <t>2009-ben nyugdíjminimum 150 %-a alatti</t>
  </si>
  <si>
    <t>11.c b</t>
  </si>
  <si>
    <t>2009-ben  nyugdíjminimum 150 %-300% közötti</t>
  </si>
  <si>
    <t>11.c c</t>
  </si>
  <si>
    <t>2009-ben  nyugdíjminimum 300%-a felett</t>
  </si>
  <si>
    <t xml:space="preserve">11d </t>
  </si>
  <si>
    <t>Házi segítségnyújtás</t>
  </si>
  <si>
    <t>11.d.a</t>
  </si>
  <si>
    <t>11.d.b.</t>
  </si>
  <si>
    <t>2009-ben nyugdíjminimum 150 %-a felett</t>
  </si>
  <si>
    <t>11ea</t>
  </si>
  <si>
    <t>Jelzőrendszeres házi segítségnyújtás</t>
  </si>
  <si>
    <t>11h</t>
  </si>
  <si>
    <t>Időskorúak, pszichiátriai és szenvedélybetegek, hajléktalanok nappali intézményi ellátása</t>
  </si>
  <si>
    <t>12bca</t>
  </si>
  <si>
    <t>Átlagos gondozást, ápolást igénylő ellátás</t>
  </si>
  <si>
    <t>12bcab</t>
  </si>
  <si>
    <t>2009.j , nyugdíjminimum 150 %-a alatt</t>
  </si>
  <si>
    <t>12bcac</t>
  </si>
  <si>
    <t>2009. , nyugdíjminimum 150 %-a felett</t>
  </si>
  <si>
    <t>12bcb</t>
  </si>
  <si>
    <t>Átmenetii elhelyezést nyújtó ellátás</t>
  </si>
  <si>
    <t>14a2</t>
  </si>
  <si>
    <t>Bőlcsödei ellátás</t>
  </si>
  <si>
    <t>14c</t>
  </si>
  <si>
    <t>Ingyenes bőlcsödei étkeztetés</t>
  </si>
  <si>
    <t>15.a 3</t>
  </si>
  <si>
    <t>óvodai nevelés az 1-2. évben  8 hó</t>
  </si>
  <si>
    <t>15.a.4</t>
  </si>
  <si>
    <t>óvodai nevelés a 3.évben 8hó</t>
  </si>
  <si>
    <t>15.a2.2</t>
  </si>
  <si>
    <t>óvodai nevelés a1- 3.évben   4 hó</t>
  </si>
  <si>
    <t>15.b2.1</t>
  </si>
  <si>
    <t>iskolai oktatás 1-2. évfolyamon (8 hónap)</t>
  </si>
  <si>
    <t>15.b3.1</t>
  </si>
  <si>
    <t>iskolai oktatás 3.évfolyamon (8 hónap)</t>
  </si>
  <si>
    <t>15.b4.1.</t>
  </si>
  <si>
    <t>iskolai oktatás 4. évfolyamon (8 hónap)</t>
  </si>
  <si>
    <t>15.b6.1</t>
  </si>
  <si>
    <t>iskolai oktatás 5-6. évfolyamon ( 8 hónap)</t>
  </si>
  <si>
    <t>15.b7.1</t>
  </si>
  <si>
    <t>iskolai oktatás 7-8. évfolyamon (8 hónap)</t>
  </si>
  <si>
    <t>15b22</t>
  </si>
  <si>
    <t>iskolai oktatás 1-2. évfolyamon (4 hónap)</t>
  </si>
  <si>
    <t>15b32</t>
  </si>
  <si>
    <t>iskolai oktatás 3.évfolyamon (4 hónap)</t>
  </si>
  <si>
    <t>15b42</t>
  </si>
  <si>
    <t>iskolai oktatás 4. évfolyamon (4 hónap)</t>
  </si>
  <si>
    <t>15b62</t>
  </si>
  <si>
    <t>iskolai oktatás 5-6. évfolyamon ( 4 hónap)</t>
  </si>
  <si>
    <t>15b72</t>
  </si>
  <si>
    <t>iskolai oktatás 7. évfolyamon (4 hónap)</t>
  </si>
  <si>
    <t>15b82</t>
  </si>
  <si>
    <t>iskolai oktatás 8. évfolyamon (4 hónap)</t>
  </si>
  <si>
    <t>15c11</t>
  </si>
  <si>
    <t>iskolai oktatás 9-10. évfolyamon szakiskolában   (8 hónap)</t>
  </si>
  <si>
    <t>15c12</t>
  </si>
  <si>
    <t>iskolai oktatás 9-10. évfolyamon szakiskolában   (4 hónap)</t>
  </si>
  <si>
    <t>15.c51</t>
  </si>
  <si>
    <t>iskolai oktatás 11-13. évfolyamon szakiskolában és középiskolában (8 hónap)</t>
  </si>
  <si>
    <t>15.c52</t>
  </si>
  <si>
    <t>iskolai oktatás 11. évfolyamon szakiskolában és középiskolában (4 hónap)</t>
  </si>
  <si>
    <t>iskolai oktatás 12-13. évfolyamon szakiskolában és középiskolában (4 hónap)</t>
  </si>
  <si>
    <t>15.d11</t>
  </si>
  <si>
    <t>Helyi közlekedés támogatása</t>
  </si>
  <si>
    <t xml:space="preserve">2009 évi kv. </t>
  </si>
  <si>
    <t xml:space="preserve">foglalkoztatott </t>
  </si>
  <si>
    <t>2012-</t>
  </si>
  <si>
    <t>2008. évi kv</t>
  </si>
  <si>
    <t>létszámkeret eredeti ei.</t>
  </si>
  <si>
    <t xml:space="preserve">foglalkoztatott ei. </t>
  </si>
  <si>
    <t>foglalkozt.  ei.</t>
  </si>
  <si>
    <t>47</t>
  </si>
  <si>
    <t>8</t>
  </si>
  <si>
    <t>1</t>
  </si>
  <si>
    <t xml:space="preserve">21/2008.(IX.12.) sz. </t>
  </si>
  <si>
    <t>rendelet</t>
  </si>
  <si>
    <t xml:space="preserve">28/2008.(XII.12.) sz. </t>
  </si>
  <si>
    <t xml:space="preserve">4/2009.(II .) sz. </t>
  </si>
  <si>
    <t>Béke u. É.oldal, Marczali H.u. 6.sz.,  Templom u. csapadékvíz-elvezetés</t>
  </si>
  <si>
    <t>Fedett tanuszodához korlátok gyártása és elhelyezése</t>
  </si>
  <si>
    <t>Közterületi térfigyelő rendszer kiépítése</t>
  </si>
  <si>
    <t>Marcali Városi Önkormányzatának 2009. évi költségvetésének</t>
  </si>
  <si>
    <t xml:space="preserve">3. sz. Tájékoztató kimutatás </t>
  </si>
  <si>
    <t>4.sz. Tájékoztató Kimutatás</t>
  </si>
  <si>
    <t>foglalkoztatott e</t>
  </si>
  <si>
    <t>A fenti létszámon túl az intézmények várhatóan az alábbiak szerint foglalkoztatnak közhasznú, közcélú munkásokat:</t>
  </si>
  <si>
    <t>17</t>
  </si>
  <si>
    <t>Működési célra átadott pénzeszközök</t>
  </si>
  <si>
    <t>Mesztegnyő Romák Érdekképv.</t>
  </si>
  <si>
    <t>NORMATÍVA</t>
  </si>
  <si>
    <t>KÜLÖNBÖZET</t>
  </si>
  <si>
    <t>Ágazatonként</t>
  </si>
  <si>
    <t>különbség</t>
  </si>
  <si>
    <t>2008. 01.01.alapján</t>
  </si>
  <si>
    <t>2009.01.01 alapján</t>
  </si>
  <si>
    <t xml:space="preserve">          Óvodai Központ</t>
  </si>
  <si>
    <t>Közoktatás</t>
  </si>
  <si>
    <t>Noszlopy Iskola összesen</t>
  </si>
  <si>
    <t>Szociális ágazat</t>
  </si>
  <si>
    <t>Egyéb</t>
  </si>
  <si>
    <t>ÖSSZESEN</t>
  </si>
  <si>
    <t>Dél Balatoni Szennyvíz</t>
  </si>
  <si>
    <t>ezer forint</t>
  </si>
  <si>
    <t>forint</t>
  </si>
  <si>
    <t>az 5/2009.( II.20.) számú rendelethez</t>
  </si>
  <si>
    <t>az 5/2009.( II.20. ) számú rendelethez</t>
  </si>
  <si>
    <t>az 5/2009. (II.20. ) számú rendelethez</t>
  </si>
  <si>
    <t>az 5/2009. ( II.20. ) számú rendelethez</t>
  </si>
  <si>
    <t>az 5/2009.(II.20.) számú rendelethez</t>
  </si>
  <si>
    <t>az 5/2009. (II.20.) számú rendelethez</t>
  </si>
  <si>
    <t>az 5/2009 (II.20.) sz. rendelethez</t>
  </si>
  <si>
    <t>az  5/2009 ( II.20.) számú rendelethez</t>
  </si>
  <si>
    <t>az 5/2009. ( II.20.) számú rendelethez</t>
  </si>
  <si>
    <t>az 5/2009 (II.20.) számú rendelethez</t>
  </si>
  <si>
    <t>az  5/2009. (II.20.) sz. rendelethez</t>
  </si>
  <si>
    <t>az  5/2009 (II.20.) számú rendelethez</t>
  </si>
  <si>
    <t>1/a sz tájékoztató kimutatás az 5/2009(II.20.) sz rendelethez Marcali Város Intézményeinek normatív támogatásának változásáról</t>
  </si>
  <si>
    <t>az  5/2009.( II.20. ) számú rendelethez</t>
  </si>
  <si>
    <t>az  5/2009.(II.20.) sz. rendelethez</t>
  </si>
  <si>
    <t>Városi fürdő és Szab.Kp.</t>
  </si>
  <si>
    <t>Széchenyi Zs. Szakk.,Szki.</t>
  </si>
  <si>
    <t xml:space="preserve"> Szakképzés-szervezés Társ</t>
  </si>
  <si>
    <t>Városi Fürdő és Szabadidő Központ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</si>
</sst>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  <numFmt numFmtId="179" formatCode="#,##0.0000000"/>
  </numFmts>
  <fonts count="8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color indexed="53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4"/>
      <name val="Arial"/>
      <family val="0"/>
    </font>
    <font>
      <b/>
      <sz val="10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"/>
      <family val="0"/>
    </font>
    <font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name val="Times New Roman"/>
      <family val="1"/>
    </font>
    <font>
      <sz val="11"/>
      <name val="Arial"/>
      <family val="2"/>
    </font>
    <font>
      <b/>
      <u val="single"/>
      <sz val="10"/>
      <name val="Times New Roman CE"/>
      <family val="0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7.35"/>
      <color indexed="8"/>
      <name val="Arial"/>
      <family val="0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8"/>
      <color indexed="10"/>
      <name val="Arial"/>
      <family val="2"/>
    </font>
    <font>
      <sz val="12"/>
      <name val="Times New Roman CE"/>
      <family val="0"/>
    </font>
    <font>
      <b/>
      <u val="single"/>
      <sz val="12"/>
      <name val="Times New Roman CE"/>
      <family val="0"/>
    </font>
    <font>
      <b/>
      <i/>
      <sz val="10"/>
      <name val="Times New Roman CE"/>
      <family val="0"/>
    </font>
    <font>
      <i/>
      <sz val="10"/>
      <name val="Times New Roman"/>
      <family val="1"/>
    </font>
    <font>
      <sz val="6.4"/>
      <color indexed="8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2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</fills>
  <borders count="1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medium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ck"/>
    </border>
    <border>
      <left style="thin"/>
      <right style="medium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ck"/>
    </border>
    <border>
      <left>
        <color indexed="63"/>
      </left>
      <right style="thick"/>
      <top style="medium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ck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2" borderId="7" applyNumberFormat="0" applyFont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1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3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11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1" fontId="0" fillId="0" borderId="0" xfId="0" applyNumberFormat="1" applyAlignment="1">
      <alignment wrapText="1"/>
    </xf>
    <xf numFmtId="0" fontId="6" fillId="0" borderId="11" xfId="0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3" fontId="1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wrapText="1"/>
    </xf>
    <xf numFmtId="3" fontId="4" fillId="34" borderId="11" xfId="0" applyNumberFormat="1" applyFont="1" applyFill="1" applyBorder="1" applyAlignment="1">
      <alignment horizontal="right" wrapText="1"/>
    </xf>
    <xf numFmtId="3" fontId="4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7" fontId="13" fillId="0" borderId="0" xfId="56" applyNumberFormat="1" applyAlignment="1">
      <alignment vertical="center" wrapText="1"/>
      <protection/>
    </xf>
    <xf numFmtId="167" fontId="15" fillId="0" borderId="0" xfId="56" applyNumberFormat="1" applyFont="1" applyAlignment="1">
      <alignment horizontal="centerContinuous" vertical="center" wrapText="1"/>
      <protection/>
    </xf>
    <xf numFmtId="167" fontId="13" fillId="0" borderId="0" xfId="56" applyNumberFormat="1" applyAlignment="1">
      <alignment horizontal="centerContinuous" vertical="center"/>
      <protection/>
    </xf>
    <xf numFmtId="167" fontId="14" fillId="0" borderId="0" xfId="56" applyNumberFormat="1" applyFont="1" applyAlignment="1">
      <alignment horizontal="right" vertical="center"/>
      <protection/>
    </xf>
    <xf numFmtId="167" fontId="16" fillId="0" borderId="0" xfId="56" applyNumberFormat="1" applyFont="1" applyAlignment="1">
      <alignment horizontal="center" vertical="center" wrapText="1"/>
      <protection/>
    </xf>
    <xf numFmtId="167" fontId="13" fillId="0" borderId="0" xfId="56" applyNumberFormat="1" applyAlignment="1">
      <alignment horizontal="center" vertical="center" wrapText="1"/>
      <protection/>
    </xf>
    <xf numFmtId="167" fontId="13" fillId="0" borderId="0" xfId="57" applyNumberFormat="1" applyAlignment="1">
      <alignment vertical="center" wrapText="1"/>
      <protection/>
    </xf>
    <xf numFmtId="167" fontId="15" fillId="0" borderId="0" xfId="57" applyNumberFormat="1" applyFont="1" applyAlignment="1">
      <alignment horizontal="centerContinuous" vertical="center" wrapText="1"/>
      <protection/>
    </xf>
    <xf numFmtId="167" fontId="13" fillId="0" borderId="0" xfId="57" applyNumberFormat="1" applyAlignment="1">
      <alignment horizontal="centerContinuous" vertical="center"/>
      <protection/>
    </xf>
    <xf numFmtId="167" fontId="14" fillId="0" borderId="0" xfId="57" applyNumberFormat="1" applyFont="1" applyAlignment="1">
      <alignment horizontal="right" vertical="center"/>
      <protection/>
    </xf>
    <xf numFmtId="167" fontId="16" fillId="0" borderId="0" xfId="57" applyNumberFormat="1" applyFont="1" applyAlignment="1">
      <alignment horizontal="center" vertical="center" wrapText="1"/>
      <protection/>
    </xf>
    <xf numFmtId="167" fontId="13" fillId="0" borderId="0" xfId="57" applyNumberFormat="1" applyAlignment="1">
      <alignment horizontal="center" vertical="center" wrapText="1"/>
      <protection/>
    </xf>
    <xf numFmtId="3" fontId="0" fillId="0" borderId="0" xfId="0" applyNumberFormat="1" applyAlignment="1">
      <alignment/>
    </xf>
    <xf numFmtId="9" fontId="17" fillId="0" borderId="0" xfId="0" applyNumberFormat="1" applyFont="1" applyAlignment="1">
      <alignment/>
    </xf>
    <xf numFmtId="0" fontId="4" fillId="34" borderId="18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vertical="top" wrapText="1"/>
    </xf>
    <xf numFmtId="0" fontId="20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4" fillId="34" borderId="21" xfId="0" applyFont="1" applyFill="1" applyBorder="1" applyAlignment="1">
      <alignment vertical="top" wrapText="1"/>
    </xf>
    <xf numFmtId="3" fontId="4" fillId="34" borderId="22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top" wrapText="1"/>
    </xf>
    <xf numFmtId="3" fontId="9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top" wrapText="1"/>
    </xf>
    <xf numFmtId="0" fontId="4" fillId="34" borderId="11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49" fontId="1" fillId="0" borderId="11" xfId="0" applyNumberFormat="1" applyFont="1" applyBorder="1" applyAlignment="1" quotePrefix="1">
      <alignment vertical="top" wrapText="1"/>
    </xf>
    <xf numFmtId="3" fontId="1" fillId="0" borderId="27" xfId="0" applyNumberFormat="1" applyFont="1" applyBorder="1" applyAlignment="1">
      <alignment horizontal="right" vertical="top" wrapText="1"/>
    </xf>
    <xf numFmtId="3" fontId="1" fillId="0" borderId="27" xfId="0" applyNumberFormat="1" applyFont="1" applyBorder="1" applyAlignment="1">
      <alignment horizontal="right" wrapText="1"/>
    </xf>
    <xf numFmtId="3" fontId="1" fillId="0" borderId="27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3" fontId="1" fillId="0" borderId="29" xfId="0" applyNumberFormat="1" applyFont="1" applyBorder="1" applyAlignment="1">
      <alignment horizontal="right" vertical="top" wrapText="1"/>
    </xf>
    <xf numFmtId="3" fontId="1" fillId="0" borderId="29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 vertical="top"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center" wrapText="1"/>
    </xf>
    <xf numFmtId="167" fontId="2" fillId="0" borderId="0" xfId="56" applyNumberFormat="1" applyFont="1" applyAlignment="1">
      <alignment horizontal="centerContinuous" vertical="center" wrapText="1"/>
      <protection/>
    </xf>
    <xf numFmtId="167" fontId="1" fillId="0" borderId="0" xfId="56" applyNumberFormat="1" applyFont="1" applyAlignment="1">
      <alignment horizontal="centerContinuous" vertical="center"/>
      <protection/>
    </xf>
    <xf numFmtId="167" fontId="2" fillId="0" borderId="0" xfId="56" applyNumberFormat="1" applyFont="1" applyAlignment="1">
      <alignment horizontal="left" vertical="center" wrapText="1"/>
      <protection/>
    </xf>
    <xf numFmtId="167" fontId="1" fillId="0" borderId="0" xfId="56" applyNumberFormat="1" applyFont="1" applyAlignment="1">
      <alignment vertical="center" wrapText="1"/>
      <protection/>
    </xf>
    <xf numFmtId="167" fontId="2" fillId="0" borderId="0" xfId="56" applyNumberFormat="1" applyFont="1" applyAlignment="1">
      <alignment vertical="center" wrapText="1"/>
      <protection/>
    </xf>
    <xf numFmtId="167" fontId="22" fillId="0" borderId="0" xfId="56" applyNumberFormat="1" applyFont="1" applyAlignment="1">
      <alignment vertical="center" wrapText="1"/>
      <protection/>
    </xf>
    <xf numFmtId="167" fontId="2" fillId="34" borderId="33" xfId="56" applyNumberFormat="1" applyFont="1" applyFill="1" applyBorder="1" applyAlignment="1">
      <alignment horizontal="center" vertical="center" wrapText="1"/>
      <protection/>
    </xf>
    <xf numFmtId="167" fontId="4" fillId="34" borderId="28" xfId="56" applyNumberFormat="1" applyFont="1" applyFill="1" applyBorder="1" applyAlignment="1">
      <alignment horizontal="center" vertical="center" wrapText="1"/>
      <protection/>
    </xf>
    <xf numFmtId="167" fontId="4" fillId="34" borderId="34" xfId="56" applyNumberFormat="1" applyFont="1" applyFill="1" applyBorder="1" applyAlignment="1">
      <alignment horizontal="center" vertical="center" wrapText="1"/>
      <protection/>
    </xf>
    <xf numFmtId="167" fontId="1" fillId="0" borderId="35" xfId="56" applyNumberFormat="1" applyFont="1" applyBorder="1" applyAlignment="1">
      <alignment horizontal="left" vertical="center" wrapText="1"/>
      <protection/>
    </xf>
    <xf numFmtId="167" fontId="1" fillId="0" borderId="14" xfId="56" applyNumberFormat="1" applyFont="1" applyBorder="1" applyAlignment="1" applyProtection="1">
      <alignment horizontal="right" vertical="center" wrapText="1"/>
      <protection locked="0"/>
    </xf>
    <xf numFmtId="167" fontId="1" fillId="0" borderId="35" xfId="56" applyNumberFormat="1" applyFont="1" applyBorder="1" applyAlignment="1">
      <alignment vertical="center" wrapText="1"/>
      <protection/>
    </xf>
    <xf numFmtId="167" fontId="1" fillId="0" borderId="36" xfId="56" applyNumberFormat="1" applyFont="1" applyBorder="1" applyAlignment="1" applyProtection="1">
      <alignment horizontal="right" vertical="center" wrapText="1"/>
      <protection locked="0"/>
    </xf>
    <xf numFmtId="167" fontId="1" fillId="0" borderId="37" xfId="56" applyNumberFormat="1" applyFont="1" applyBorder="1" applyAlignment="1">
      <alignment horizontal="left" vertical="center" wrapText="1"/>
      <protection/>
    </xf>
    <xf numFmtId="167" fontId="1" fillId="0" borderId="11" xfId="56" applyNumberFormat="1" applyFont="1" applyBorder="1" applyAlignment="1" applyProtection="1">
      <alignment horizontal="right" vertical="center" wrapText="1"/>
      <protection locked="0"/>
    </xf>
    <xf numFmtId="167" fontId="1" fillId="0" borderId="37" xfId="56" applyNumberFormat="1" applyFont="1" applyBorder="1" applyAlignment="1">
      <alignment vertical="center" wrapText="1"/>
      <protection/>
    </xf>
    <xf numFmtId="167" fontId="1" fillId="0" borderId="25" xfId="56" applyNumberFormat="1" applyFont="1" applyBorder="1" applyAlignment="1" applyProtection="1">
      <alignment horizontal="right" vertical="center" wrapText="1"/>
      <protection locked="0"/>
    </xf>
    <xf numFmtId="167" fontId="1" fillId="0" borderId="37" xfId="56" applyNumberFormat="1" applyFont="1" applyBorder="1" applyAlignment="1" applyProtection="1">
      <alignment horizontal="left" vertical="center" wrapText="1"/>
      <protection locked="0"/>
    </xf>
    <xf numFmtId="167" fontId="1" fillId="0" borderId="11" xfId="56" applyNumberFormat="1" applyFont="1" applyBorder="1" applyAlignment="1" applyProtection="1">
      <alignment horizontal="center" vertical="center" wrapText="1"/>
      <protection locked="0"/>
    </xf>
    <xf numFmtId="167" fontId="1" fillId="0" borderId="25" xfId="56" applyNumberFormat="1" applyFont="1" applyBorder="1" applyAlignment="1" applyProtection="1">
      <alignment horizontal="center" vertical="center" wrapText="1"/>
      <protection locked="0"/>
    </xf>
    <xf numFmtId="167" fontId="1" fillId="0" borderId="37" xfId="56" applyNumberFormat="1" applyFont="1" applyBorder="1" applyAlignment="1" applyProtection="1">
      <alignment vertical="center" wrapText="1"/>
      <protection locked="0"/>
    </xf>
    <xf numFmtId="167" fontId="1" fillId="0" borderId="38" xfId="56" applyNumberFormat="1" applyFont="1" applyBorder="1" applyAlignment="1" applyProtection="1">
      <alignment horizontal="left" vertical="center" wrapText="1"/>
      <protection locked="0"/>
    </xf>
    <xf numFmtId="167" fontId="1" fillId="0" borderId="27" xfId="56" applyNumberFormat="1" applyFont="1" applyBorder="1" applyAlignment="1" applyProtection="1">
      <alignment horizontal="center" vertical="center" wrapText="1"/>
      <protection locked="0"/>
    </xf>
    <xf numFmtId="167" fontId="1" fillId="0" borderId="39" xfId="56" applyNumberFormat="1" applyFont="1" applyBorder="1" applyAlignment="1" applyProtection="1">
      <alignment horizontal="center" vertical="center" wrapText="1"/>
      <protection locked="0"/>
    </xf>
    <xf numFmtId="167" fontId="4" fillId="0" borderId="33" xfId="56" applyNumberFormat="1" applyFont="1" applyBorder="1" applyAlignment="1">
      <alignment horizontal="left" vertical="center" wrapText="1"/>
      <protection/>
    </xf>
    <xf numFmtId="167" fontId="4" fillId="0" borderId="28" xfId="56" applyNumberFormat="1" applyFont="1" applyBorder="1" applyAlignment="1">
      <alignment horizontal="center" vertical="center" wrapText="1"/>
      <protection/>
    </xf>
    <xf numFmtId="167" fontId="4" fillId="0" borderId="33" xfId="56" applyNumberFormat="1" applyFont="1" applyBorder="1" applyAlignment="1">
      <alignment vertical="center" wrapText="1"/>
      <protection/>
    </xf>
    <xf numFmtId="167" fontId="4" fillId="0" borderId="34" xfId="56" applyNumberFormat="1" applyFont="1" applyBorder="1" applyAlignment="1">
      <alignment horizontal="center" vertical="center" wrapText="1"/>
      <protection/>
    </xf>
    <xf numFmtId="167" fontId="23" fillId="0" borderId="40" xfId="56" applyNumberFormat="1" applyFont="1" applyBorder="1" applyAlignment="1">
      <alignment horizontal="left" vertical="center" wrapText="1"/>
      <protection/>
    </xf>
    <xf numFmtId="167" fontId="1" fillId="0" borderId="41" xfId="56" applyNumberFormat="1" applyFont="1" applyBorder="1" applyAlignment="1" applyProtection="1">
      <alignment horizontal="center" vertical="center" wrapText="1"/>
      <protection/>
    </xf>
    <xf numFmtId="167" fontId="23" fillId="0" borderId="40" xfId="56" applyNumberFormat="1" applyFont="1" applyBorder="1" applyAlignment="1">
      <alignment vertical="center" wrapText="1"/>
      <protection/>
    </xf>
    <xf numFmtId="167" fontId="1" fillId="0" borderId="42" xfId="56" applyNumberFormat="1" applyFont="1" applyBorder="1" applyAlignment="1" applyProtection="1">
      <alignment horizontal="center" vertical="center" wrapText="1"/>
      <protection/>
    </xf>
    <xf numFmtId="167" fontId="2" fillId="0" borderId="0" xfId="57" applyNumberFormat="1" applyFont="1" applyAlignment="1">
      <alignment horizontal="centerContinuous" vertical="center" wrapText="1"/>
      <protection/>
    </xf>
    <xf numFmtId="167" fontId="1" fillId="0" borderId="0" xfId="57" applyNumberFormat="1" applyFont="1" applyAlignment="1">
      <alignment horizontal="centerContinuous" vertical="center"/>
      <protection/>
    </xf>
    <xf numFmtId="167" fontId="2" fillId="0" borderId="0" xfId="57" applyNumberFormat="1" applyFont="1" applyAlignment="1">
      <alignment horizontal="left" vertical="center" wrapText="1"/>
      <protection/>
    </xf>
    <xf numFmtId="167" fontId="1" fillId="0" borderId="0" xfId="57" applyNumberFormat="1" applyFont="1" applyAlignment="1">
      <alignment vertical="center" wrapText="1"/>
      <protection/>
    </xf>
    <xf numFmtId="167" fontId="2" fillId="0" borderId="0" xfId="57" applyNumberFormat="1" applyFont="1" applyAlignment="1">
      <alignment vertical="center" wrapText="1"/>
      <protection/>
    </xf>
    <xf numFmtId="167" fontId="22" fillId="0" borderId="0" xfId="57" applyNumberFormat="1" applyFont="1" applyAlignment="1">
      <alignment vertical="center" wrapText="1"/>
      <protection/>
    </xf>
    <xf numFmtId="167" fontId="2" fillId="34" borderId="33" xfId="57" applyNumberFormat="1" applyFont="1" applyFill="1" applyBorder="1" applyAlignment="1">
      <alignment horizontal="center" vertical="center" wrapText="1"/>
      <protection/>
    </xf>
    <xf numFmtId="167" fontId="4" fillId="34" borderId="28" xfId="57" applyNumberFormat="1" applyFont="1" applyFill="1" applyBorder="1" applyAlignment="1">
      <alignment horizontal="center" vertical="center" wrapText="1"/>
      <protection/>
    </xf>
    <xf numFmtId="167" fontId="4" fillId="34" borderId="34" xfId="57" applyNumberFormat="1" applyFont="1" applyFill="1" applyBorder="1" applyAlignment="1">
      <alignment horizontal="center" vertical="center" wrapText="1"/>
      <protection/>
    </xf>
    <xf numFmtId="167" fontId="1" fillId="0" borderId="43" xfId="57" applyNumberFormat="1" applyFont="1" applyBorder="1" applyAlignment="1">
      <alignment horizontal="left" vertical="center" wrapText="1"/>
      <protection/>
    </xf>
    <xf numFmtId="167" fontId="1" fillId="0" borderId="14" xfId="57" applyNumberFormat="1" applyFont="1" applyBorder="1" applyAlignment="1" applyProtection="1">
      <alignment horizontal="right" vertical="center" wrapText="1"/>
      <protection locked="0"/>
    </xf>
    <xf numFmtId="167" fontId="1" fillId="0" borderId="35" xfId="57" applyNumberFormat="1" applyFont="1" applyBorder="1" applyAlignment="1">
      <alignment vertical="center" wrapText="1"/>
      <protection/>
    </xf>
    <xf numFmtId="167" fontId="1" fillId="0" borderId="36" xfId="57" applyNumberFormat="1" applyFont="1" applyBorder="1" applyAlignment="1" applyProtection="1">
      <alignment horizontal="right" vertical="center" wrapText="1"/>
      <protection locked="0"/>
    </xf>
    <xf numFmtId="167" fontId="1" fillId="0" borderId="37" xfId="57" applyNumberFormat="1" applyFont="1" applyBorder="1" applyAlignment="1">
      <alignment horizontal="left" vertical="center" wrapText="1"/>
      <protection/>
    </xf>
    <xf numFmtId="167" fontId="1" fillId="0" borderId="11" xfId="57" applyNumberFormat="1" applyFont="1" applyBorder="1" applyAlignment="1" applyProtection="1">
      <alignment horizontal="right" vertical="center" wrapText="1"/>
      <protection locked="0"/>
    </xf>
    <xf numFmtId="167" fontId="1" fillId="0" borderId="37" xfId="57" applyNumberFormat="1" applyFont="1" applyBorder="1" applyAlignment="1">
      <alignment vertical="center" wrapText="1"/>
      <protection/>
    </xf>
    <xf numFmtId="167" fontId="1" fillId="0" borderId="25" xfId="57" applyNumberFormat="1" applyFont="1" applyBorder="1" applyAlignment="1" applyProtection="1">
      <alignment horizontal="right" vertical="center" wrapText="1"/>
      <protection locked="0"/>
    </xf>
    <xf numFmtId="167" fontId="1" fillId="0" borderId="37" xfId="57" applyNumberFormat="1" applyFont="1" applyBorder="1" applyAlignment="1" applyProtection="1">
      <alignment vertical="center" wrapText="1"/>
      <protection locked="0"/>
    </xf>
    <xf numFmtId="167" fontId="1" fillId="0" borderId="37" xfId="57" applyNumberFormat="1" applyFont="1" applyBorder="1" applyAlignment="1" applyProtection="1">
      <alignment horizontal="left" vertical="center" wrapText="1"/>
      <protection locked="0"/>
    </xf>
    <xf numFmtId="167" fontId="1" fillId="0" borderId="11" xfId="57" applyNumberFormat="1" applyFont="1" applyBorder="1" applyAlignment="1" applyProtection="1">
      <alignment horizontal="center" vertical="center" wrapText="1"/>
      <protection locked="0"/>
    </xf>
    <xf numFmtId="167" fontId="1" fillId="0" borderId="25" xfId="57" applyNumberFormat="1" applyFont="1" applyBorder="1" applyAlignment="1" applyProtection="1">
      <alignment horizontal="center" vertical="center" wrapText="1"/>
      <protection locked="0"/>
    </xf>
    <xf numFmtId="167" fontId="1" fillId="0" borderId="38" xfId="57" applyNumberFormat="1" applyFont="1" applyBorder="1" applyAlignment="1" applyProtection="1">
      <alignment horizontal="left" vertical="center" wrapText="1"/>
      <protection locked="0"/>
    </xf>
    <xf numFmtId="167" fontId="1" fillId="0" borderId="27" xfId="57" applyNumberFormat="1" applyFont="1" applyBorder="1" applyAlignment="1" applyProtection="1">
      <alignment horizontal="center" vertical="center" wrapText="1"/>
      <protection locked="0"/>
    </xf>
    <xf numFmtId="167" fontId="1" fillId="0" borderId="39" xfId="57" applyNumberFormat="1" applyFont="1" applyBorder="1" applyAlignment="1" applyProtection="1">
      <alignment horizontal="center" vertical="center" wrapText="1"/>
      <protection locked="0"/>
    </xf>
    <xf numFmtId="167" fontId="4" fillId="0" borderId="33" xfId="57" applyNumberFormat="1" applyFont="1" applyBorder="1" applyAlignment="1">
      <alignment horizontal="left" vertical="center" wrapText="1"/>
      <protection/>
    </xf>
    <xf numFmtId="167" fontId="4" fillId="0" borderId="28" xfId="57" applyNumberFormat="1" applyFont="1" applyBorder="1" applyAlignment="1">
      <alignment horizontal="center" vertical="center" wrapText="1"/>
      <protection/>
    </xf>
    <xf numFmtId="167" fontId="4" fillId="0" borderId="33" xfId="57" applyNumberFormat="1" applyFont="1" applyBorder="1" applyAlignment="1">
      <alignment vertical="center" wrapText="1"/>
      <protection/>
    </xf>
    <xf numFmtId="167" fontId="4" fillId="0" borderId="34" xfId="57" applyNumberFormat="1" applyFont="1" applyBorder="1" applyAlignment="1">
      <alignment horizontal="center" vertical="center" wrapText="1"/>
      <protection/>
    </xf>
    <xf numFmtId="167" fontId="23" fillId="0" borderId="40" xfId="57" applyNumberFormat="1" applyFont="1" applyBorder="1" applyAlignment="1">
      <alignment horizontal="left" vertical="center" wrapText="1"/>
      <protection/>
    </xf>
    <xf numFmtId="167" fontId="1" fillId="0" borderId="41" xfId="57" applyNumberFormat="1" applyFont="1" applyBorder="1" applyAlignment="1" applyProtection="1">
      <alignment horizontal="center" vertical="center" wrapText="1"/>
      <protection/>
    </xf>
    <xf numFmtId="167" fontId="23" fillId="0" borderId="40" xfId="57" applyNumberFormat="1" applyFont="1" applyBorder="1" applyAlignment="1">
      <alignment vertical="center" wrapText="1"/>
      <protection/>
    </xf>
    <xf numFmtId="167" fontId="1" fillId="0" borderId="42" xfId="57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top" shrinkToFit="1"/>
    </xf>
    <xf numFmtId="49" fontId="1" fillId="0" borderId="11" xfId="0" applyNumberFormat="1" applyFont="1" applyBorder="1" applyAlignment="1">
      <alignment vertical="top" wrapText="1"/>
    </xf>
    <xf numFmtId="49" fontId="1" fillId="0" borderId="27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25" xfId="0" applyNumberFormat="1" applyFont="1" applyFill="1" applyBorder="1" applyAlignment="1">
      <alignment horizontal="right" vertical="top" wrapText="1"/>
    </xf>
    <xf numFmtId="3" fontId="9" fillId="33" borderId="13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1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1" fillId="0" borderId="26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3" fontId="1" fillId="0" borderId="27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167" fontId="13" fillId="0" borderId="0" xfId="56" applyNumberFormat="1" applyFont="1" applyAlignment="1">
      <alignment vertical="center" wrapText="1"/>
      <protection/>
    </xf>
    <xf numFmtId="167" fontId="13" fillId="0" borderId="0" xfId="56" applyNumberFormat="1" applyFont="1" applyAlignment="1">
      <alignment horizontal="center" vertical="center" wrapText="1"/>
      <protection/>
    </xf>
    <xf numFmtId="167" fontId="13" fillId="0" borderId="0" xfId="57" applyNumberFormat="1" applyFont="1" applyAlignment="1">
      <alignment horizontal="center" vertical="center" wrapText="1"/>
      <protection/>
    </xf>
    <xf numFmtId="167" fontId="13" fillId="0" borderId="0" xfId="57" applyNumberFormat="1" applyFont="1" applyAlignment="1">
      <alignment vertical="center" wrapText="1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44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 vertical="top" wrapText="1"/>
    </xf>
    <xf numFmtId="3" fontId="1" fillId="0" borderId="46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wrapText="1"/>
    </xf>
    <xf numFmtId="0" fontId="4" fillId="34" borderId="46" xfId="0" applyFont="1" applyFill="1" applyBorder="1" applyAlignment="1">
      <alignment horizontal="center" wrapText="1"/>
    </xf>
    <xf numFmtId="3" fontId="1" fillId="0" borderId="47" xfId="0" applyNumberFormat="1" applyFont="1" applyBorder="1" applyAlignment="1">
      <alignment horizontal="right" vertical="center" wrapText="1"/>
    </xf>
    <xf numFmtId="3" fontId="4" fillId="0" borderId="48" xfId="0" applyNumberFormat="1" applyFont="1" applyBorder="1" applyAlignment="1">
      <alignment horizontal="right" vertical="top" wrapText="1"/>
    </xf>
    <xf numFmtId="3" fontId="1" fillId="0" borderId="49" xfId="0" applyNumberFormat="1" applyFont="1" applyBorder="1" applyAlignment="1">
      <alignment horizontal="right" vertical="center" wrapText="1"/>
    </xf>
    <xf numFmtId="3" fontId="1" fillId="0" borderId="49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1" fillId="0" borderId="49" xfId="0" applyNumberFormat="1" applyFont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4" fillId="34" borderId="2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1" fillId="0" borderId="0" xfId="0" applyFont="1" applyAlignment="1">
      <alignment vertical="distributed"/>
    </xf>
    <xf numFmtId="0" fontId="1" fillId="0" borderId="50" xfId="0" applyFont="1" applyBorder="1" applyAlignment="1">
      <alignment/>
    </xf>
    <xf numFmtId="0" fontId="4" fillId="34" borderId="51" xfId="0" applyFont="1" applyFill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right" vertical="top" wrapText="1"/>
    </xf>
    <xf numFmtId="0" fontId="1" fillId="0" borderId="5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5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vertical="top" wrapText="1"/>
    </xf>
    <xf numFmtId="3" fontId="4" fillId="34" borderId="55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3" fontId="1" fillId="0" borderId="46" xfId="0" applyNumberFormat="1" applyFont="1" applyBorder="1" applyAlignment="1">
      <alignment horizontal="right" wrapText="1"/>
    </xf>
    <xf numFmtId="3" fontId="1" fillId="0" borderId="47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1" fillId="0" borderId="56" xfId="0" applyFont="1" applyBorder="1" applyAlignment="1">
      <alignment/>
    </xf>
    <xf numFmtId="0" fontId="2" fillId="34" borderId="20" xfId="0" applyFont="1" applyFill="1" applyBorder="1" applyAlignment="1">
      <alignment horizontal="center" vertical="top" wrapText="1"/>
    </xf>
    <xf numFmtId="0" fontId="4" fillId="34" borderId="57" xfId="0" applyFont="1" applyFill="1" applyBorder="1" applyAlignment="1">
      <alignment horizontal="center" wrapText="1"/>
    </xf>
    <xf numFmtId="0" fontId="1" fillId="0" borderId="58" xfId="0" applyFont="1" applyBorder="1" applyAlignment="1">
      <alignment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wrapText="1"/>
    </xf>
    <xf numFmtId="0" fontId="4" fillId="0" borderId="61" xfId="0" applyFont="1" applyBorder="1" applyAlignment="1">
      <alignment vertical="top" wrapText="1"/>
    </xf>
    <xf numFmtId="3" fontId="4" fillId="0" borderId="62" xfId="0" applyNumberFormat="1" applyFont="1" applyBorder="1" applyAlignment="1">
      <alignment horizontal="right" wrapText="1"/>
    </xf>
    <xf numFmtId="3" fontId="1" fillId="0" borderId="63" xfId="0" applyNumberFormat="1" applyFont="1" applyBorder="1" applyAlignment="1">
      <alignment horizontal="right" vertical="center" wrapText="1"/>
    </xf>
    <xf numFmtId="0" fontId="3" fillId="0" borderId="52" xfId="0" applyFont="1" applyBorder="1" applyAlignment="1">
      <alignment vertical="top" wrapText="1"/>
    </xf>
    <xf numFmtId="0" fontId="4" fillId="34" borderId="63" xfId="0" applyFont="1" applyFill="1" applyBorder="1" applyAlignment="1">
      <alignment horizontal="center" wrapText="1"/>
    </xf>
    <xf numFmtId="3" fontId="1" fillId="0" borderId="63" xfId="0" applyNumberFormat="1" applyFont="1" applyBorder="1" applyAlignment="1">
      <alignment horizontal="right" vertical="top" wrapText="1"/>
    </xf>
    <xf numFmtId="3" fontId="1" fillId="0" borderId="63" xfId="0" applyNumberFormat="1" applyFont="1" applyBorder="1" applyAlignment="1">
      <alignment horizontal="right" wrapText="1"/>
    </xf>
    <xf numFmtId="3" fontId="1" fillId="0" borderId="64" xfId="0" applyNumberFormat="1" applyFont="1" applyBorder="1" applyAlignment="1">
      <alignment horizontal="right" vertical="top" wrapText="1"/>
    </xf>
    <xf numFmtId="3" fontId="4" fillId="0" borderId="65" xfId="0" applyNumberFormat="1" applyFont="1" applyBorder="1" applyAlignment="1">
      <alignment horizontal="right" vertical="top" wrapText="1"/>
    </xf>
    <xf numFmtId="3" fontId="1" fillId="0" borderId="66" xfId="0" applyNumberFormat="1" applyFont="1" applyBorder="1" applyAlignment="1">
      <alignment horizontal="right" vertical="top" wrapText="1"/>
    </xf>
    <xf numFmtId="3" fontId="4" fillId="0" borderId="67" xfId="0" applyNumberFormat="1" applyFont="1" applyBorder="1" applyAlignment="1">
      <alignment horizontal="right" wrapText="1"/>
    </xf>
    <xf numFmtId="0" fontId="2" fillId="34" borderId="68" xfId="0" applyFont="1" applyFill="1" applyBorder="1" applyAlignment="1">
      <alignment horizontal="center" vertical="top" wrapText="1"/>
    </xf>
    <xf numFmtId="0" fontId="3" fillId="0" borderId="69" xfId="0" applyFont="1" applyBorder="1" applyAlignment="1">
      <alignment vertical="top" wrapText="1"/>
    </xf>
    <xf numFmtId="0" fontId="4" fillId="0" borderId="70" xfId="0" applyFont="1" applyBorder="1" applyAlignment="1">
      <alignment vertical="top" wrapText="1"/>
    </xf>
    <xf numFmtId="0" fontId="1" fillId="0" borderId="71" xfId="0" applyFont="1" applyBorder="1" applyAlignment="1">
      <alignment wrapText="1"/>
    </xf>
    <xf numFmtId="0" fontId="4" fillId="0" borderId="62" xfId="0" applyFont="1" applyBorder="1" applyAlignment="1">
      <alignment vertical="top" wrapText="1"/>
    </xf>
    <xf numFmtId="0" fontId="1" fillId="0" borderId="52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72" xfId="0" applyFont="1" applyBorder="1" applyAlignment="1">
      <alignment/>
    </xf>
    <xf numFmtId="0" fontId="3" fillId="0" borderId="20" xfId="0" applyFont="1" applyBorder="1" applyAlignment="1">
      <alignment vertical="top" wrapText="1"/>
    </xf>
    <xf numFmtId="0" fontId="0" fillId="0" borderId="60" xfId="0" applyBorder="1" applyAlignment="1">
      <alignment/>
    </xf>
    <xf numFmtId="0" fontId="7" fillId="0" borderId="73" xfId="0" applyFont="1" applyBorder="1" applyAlignment="1">
      <alignment/>
    </xf>
    <xf numFmtId="0" fontId="3" fillId="0" borderId="74" xfId="0" applyFont="1" applyBorder="1" applyAlignment="1">
      <alignment/>
    </xf>
    <xf numFmtId="0" fontId="2" fillId="34" borderId="75" xfId="0" applyFont="1" applyFill="1" applyBorder="1" applyAlignment="1">
      <alignment horizontal="center" vertical="top" wrapText="1"/>
    </xf>
    <xf numFmtId="0" fontId="2" fillId="34" borderId="76" xfId="0" applyFont="1" applyFill="1" applyBorder="1" applyAlignment="1">
      <alignment horizontal="center" vertical="top" wrapText="1"/>
    </xf>
    <xf numFmtId="0" fontId="4" fillId="0" borderId="77" xfId="0" applyFont="1" applyBorder="1" applyAlignment="1">
      <alignment vertical="top" wrapText="1"/>
    </xf>
    <xf numFmtId="0" fontId="4" fillId="0" borderId="78" xfId="0" applyFont="1" applyBorder="1" applyAlignment="1">
      <alignment vertical="top" wrapText="1"/>
    </xf>
    <xf numFmtId="0" fontId="1" fillId="0" borderId="79" xfId="0" applyFont="1" applyBorder="1" applyAlignment="1">
      <alignment horizontal="left" vertical="top" wrapText="1"/>
    </xf>
    <xf numFmtId="3" fontId="1" fillId="0" borderId="79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10" fontId="1" fillId="0" borderId="10" xfId="0" applyNumberFormat="1" applyFont="1" applyBorder="1" applyAlignment="1">
      <alignment horizontal="right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21" fillId="34" borderId="33" xfId="0" applyFont="1" applyFill="1" applyBorder="1" applyAlignment="1">
      <alignment/>
    </xf>
    <xf numFmtId="0" fontId="21" fillId="34" borderId="28" xfId="0" applyFont="1" applyFill="1" applyBorder="1" applyAlignment="1">
      <alignment horizontal="right"/>
    </xf>
    <xf numFmtId="0" fontId="21" fillId="34" borderId="34" xfId="0" applyFont="1" applyFill="1" applyBorder="1" applyAlignment="1">
      <alignment horizontal="right"/>
    </xf>
    <xf numFmtId="0" fontId="0" fillId="0" borderId="35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7" xfId="0" applyNumberFormat="1" applyBorder="1" applyAlignment="1">
      <alignment/>
    </xf>
    <xf numFmtId="0" fontId="21" fillId="0" borderId="33" xfId="0" applyFont="1" applyBorder="1" applyAlignment="1">
      <alignment/>
    </xf>
    <xf numFmtId="3" fontId="21" fillId="0" borderId="28" xfId="0" applyNumberFormat="1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 wrapText="1"/>
    </xf>
    <xf numFmtId="0" fontId="25" fillId="0" borderId="33" xfId="0" applyFont="1" applyBorder="1" applyAlignment="1">
      <alignment/>
    </xf>
    <xf numFmtId="3" fontId="21" fillId="0" borderId="28" xfId="0" applyNumberFormat="1" applyFont="1" applyBorder="1" applyAlignment="1">
      <alignment/>
    </xf>
    <xf numFmtId="16" fontId="1" fillId="0" borderId="11" xfId="0" applyNumberFormat="1" applyFont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6" fillId="0" borderId="4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center" wrapText="1"/>
    </xf>
    <xf numFmtId="0" fontId="4" fillId="34" borderId="20" xfId="0" applyFont="1" applyFill="1" applyBorder="1" applyAlignment="1">
      <alignment vertical="top" wrapText="1"/>
    </xf>
    <xf numFmtId="3" fontId="4" fillId="34" borderId="11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top" wrapText="1" indent="3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right" vertical="center" wrapText="1"/>
    </xf>
    <xf numFmtId="3" fontId="4" fillId="34" borderId="46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top" wrapText="1"/>
    </xf>
    <xf numFmtId="3" fontId="1" fillId="0" borderId="81" xfId="0" applyNumberFormat="1" applyFont="1" applyBorder="1" applyAlignment="1">
      <alignment horizontal="right" vertical="center" wrapText="1"/>
    </xf>
    <xf numFmtId="10" fontId="1" fillId="0" borderId="81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" fillId="0" borderId="54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47" xfId="0" applyFont="1" applyBorder="1" applyAlignment="1">
      <alignment/>
    </xf>
    <xf numFmtId="3" fontId="4" fillId="0" borderId="82" xfId="0" applyNumberFormat="1" applyFont="1" applyBorder="1" applyAlignment="1">
      <alignment horizontal="right" wrapText="1"/>
    </xf>
    <xf numFmtId="3" fontId="1" fillId="0" borderId="83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3" fontId="4" fillId="0" borderId="84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3" fontId="1" fillId="0" borderId="46" xfId="0" applyNumberFormat="1" applyFont="1" applyFill="1" applyBorder="1" applyAlignment="1">
      <alignment horizontal="righ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1" fillId="0" borderId="86" xfId="0" applyFont="1" applyBorder="1" applyAlignment="1">
      <alignment horizontal="center"/>
    </xf>
    <xf numFmtId="0" fontId="1" fillId="0" borderId="7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3" fontId="4" fillId="0" borderId="87" xfId="0" applyNumberFormat="1" applyFont="1" applyFill="1" applyBorder="1" applyAlignment="1">
      <alignment horizontal="right" vertical="top" wrapText="1"/>
    </xf>
    <xf numFmtId="3" fontId="4" fillId="0" borderId="23" xfId="0" applyNumberFormat="1" applyFont="1" applyFill="1" applyBorder="1" applyAlignment="1">
      <alignment horizontal="right" vertical="top" wrapText="1"/>
    </xf>
    <xf numFmtId="3" fontId="4" fillId="0" borderId="23" xfId="0" applyNumberFormat="1" applyFont="1" applyBorder="1" applyAlignment="1">
      <alignment horizontal="right" vertical="top" wrapText="1"/>
    </xf>
    <xf numFmtId="0" fontId="4" fillId="0" borderId="88" xfId="0" applyFont="1" applyBorder="1" applyAlignment="1">
      <alignment vertical="top" wrapText="1"/>
    </xf>
    <xf numFmtId="0" fontId="4" fillId="0" borderId="79" xfId="0" applyFont="1" applyBorder="1" applyAlignment="1">
      <alignment vertical="top" wrapText="1"/>
    </xf>
    <xf numFmtId="3" fontId="4" fillId="0" borderId="79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3" fontId="1" fillId="0" borderId="49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0" fontId="4" fillId="34" borderId="20" xfId="0" applyFont="1" applyFill="1" applyBorder="1" applyAlignment="1">
      <alignment horizont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54" xfId="0" applyNumberFormat="1" applyFont="1" applyBorder="1" applyAlignment="1">
      <alignment horizontal="right" vertical="center" wrapText="1"/>
    </xf>
    <xf numFmtId="3" fontId="4" fillId="0" borderId="58" xfId="0" applyNumberFormat="1" applyFont="1" applyBorder="1" applyAlignment="1">
      <alignment horizontal="right" vertical="top" wrapText="1"/>
    </xf>
    <xf numFmtId="3" fontId="1" fillId="0" borderId="89" xfId="0" applyNumberFormat="1" applyFont="1" applyBorder="1" applyAlignment="1">
      <alignment horizontal="right" vertical="center" wrapText="1"/>
    </xf>
    <xf numFmtId="3" fontId="4" fillId="0" borderId="71" xfId="0" applyNumberFormat="1" applyFont="1" applyBorder="1" applyAlignment="1">
      <alignment horizontal="right" vertical="center" wrapText="1"/>
    </xf>
    <xf numFmtId="49" fontId="1" fillId="0" borderId="46" xfId="0" applyNumberFormat="1" applyFont="1" applyBorder="1" applyAlignment="1">
      <alignment vertical="top" wrapText="1"/>
    </xf>
    <xf numFmtId="49" fontId="1" fillId="0" borderId="46" xfId="0" applyNumberFormat="1" applyFont="1" applyBorder="1" applyAlignment="1" quotePrefix="1">
      <alignment vertical="top" wrapText="1"/>
    </xf>
    <xf numFmtId="49" fontId="1" fillId="0" borderId="47" xfId="0" applyNumberFormat="1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4" fillId="0" borderId="55" xfId="0" applyFont="1" applyBorder="1" applyAlignment="1">
      <alignment vertical="top" wrapText="1"/>
    </xf>
    <xf numFmtId="3" fontId="1" fillId="0" borderId="20" xfId="0" applyNumberFormat="1" applyFont="1" applyBorder="1" applyAlignment="1">
      <alignment horizontal="right" wrapText="1"/>
    </xf>
    <xf numFmtId="3" fontId="1" fillId="0" borderId="54" xfId="0" applyNumberFormat="1" applyFont="1" applyBorder="1" applyAlignment="1">
      <alignment horizontal="right" wrapText="1"/>
    </xf>
    <xf numFmtId="3" fontId="1" fillId="0" borderId="59" xfId="0" applyNumberFormat="1" applyFont="1" applyBorder="1" applyAlignment="1">
      <alignment horizontal="right" wrapText="1"/>
    </xf>
    <xf numFmtId="3" fontId="4" fillId="0" borderId="21" xfId="0" applyNumberFormat="1" applyFont="1" applyBorder="1" applyAlignment="1">
      <alignment horizontal="right" wrapText="1"/>
    </xf>
    <xf numFmtId="0" fontId="4" fillId="34" borderId="32" xfId="0" applyFont="1" applyFill="1" applyBorder="1" applyAlignment="1">
      <alignment horizontal="center" vertical="top" wrapText="1"/>
    </xf>
    <xf numFmtId="0" fontId="4" fillId="35" borderId="91" xfId="0" applyFont="1" applyFill="1" applyBorder="1" applyAlignment="1">
      <alignment horizontal="center" wrapText="1"/>
    </xf>
    <xf numFmtId="0" fontId="4" fillId="35" borderId="92" xfId="0" applyFont="1" applyFill="1" applyBorder="1" applyAlignment="1">
      <alignment horizontal="center" wrapText="1"/>
    </xf>
    <xf numFmtId="3" fontId="1" fillId="0" borderId="27" xfId="0" applyNumberFormat="1" applyFont="1" applyFill="1" applyBorder="1" applyAlignment="1">
      <alignment wrapText="1"/>
    </xf>
    <xf numFmtId="3" fontId="4" fillId="34" borderId="82" xfId="0" applyNumberFormat="1" applyFont="1" applyFill="1" applyBorder="1" applyAlignment="1">
      <alignment horizontal="right" vertical="center" wrapText="1"/>
    </xf>
    <xf numFmtId="3" fontId="4" fillId="0" borderId="7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wrapText="1"/>
    </xf>
    <xf numFmtId="0" fontId="1" fillId="0" borderId="93" xfId="0" applyFont="1" applyBorder="1" applyAlignment="1">
      <alignment/>
    </xf>
    <xf numFmtId="0" fontId="6" fillId="0" borderId="36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3" fontId="1" fillId="0" borderId="25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1" fillId="0" borderId="25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Fill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 wrapText="1"/>
    </xf>
    <xf numFmtId="3" fontId="4" fillId="34" borderId="94" xfId="0" applyNumberFormat="1" applyFont="1" applyFill="1" applyBorder="1" applyAlignment="1">
      <alignment horizontal="right" vertical="center" wrapText="1"/>
    </xf>
    <xf numFmtId="0" fontId="1" fillId="0" borderId="93" xfId="0" applyFont="1" applyBorder="1" applyAlignment="1">
      <alignment/>
    </xf>
    <xf numFmtId="0" fontId="4" fillId="34" borderId="95" xfId="0" applyFont="1" applyFill="1" applyBorder="1" applyAlignment="1">
      <alignment horizontal="center" wrapText="1"/>
    </xf>
    <xf numFmtId="3" fontId="1" fillId="0" borderId="25" xfId="0" applyNumberFormat="1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wrapText="1"/>
    </xf>
    <xf numFmtId="3" fontId="1" fillId="0" borderId="25" xfId="0" applyNumberFormat="1" applyFont="1" applyFill="1" applyBorder="1" applyAlignment="1">
      <alignment wrapText="1"/>
    </xf>
    <xf numFmtId="3" fontId="1" fillId="0" borderId="25" xfId="0" applyNumberFormat="1" applyFont="1" applyBorder="1" applyAlignment="1">
      <alignment wrapText="1"/>
    </xf>
    <xf numFmtId="3" fontId="1" fillId="0" borderId="25" xfId="0" applyNumberFormat="1" applyFont="1" applyFill="1" applyBorder="1" applyAlignment="1">
      <alignment horizontal="right" wrapText="1"/>
    </xf>
    <xf numFmtId="3" fontId="4" fillId="34" borderId="25" xfId="0" applyNumberFormat="1" applyFont="1" applyFill="1" applyBorder="1" applyAlignment="1">
      <alignment horizontal="right" wrapText="1"/>
    </xf>
    <xf numFmtId="3" fontId="1" fillId="0" borderId="25" xfId="0" applyNumberFormat="1" applyFont="1" applyBorder="1" applyAlignment="1">
      <alignment horizontal="right" wrapText="1"/>
    </xf>
    <xf numFmtId="3" fontId="1" fillId="0" borderId="94" xfId="0" applyNumberFormat="1" applyFont="1" applyBorder="1" applyAlignment="1">
      <alignment horizontal="right" vertical="top" wrapText="1"/>
    </xf>
    <xf numFmtId="0" fontId="1" fillId="0" borderId="53" xfId="0" applyFont="1" applyBorder="1" applyAlignment="1">
      <alignment wrapText="1"/>
    </xf>
    <xf numFmtId="0" fontId="1" fillId="0" borderId="96" xfId="0" applyFont="1" applyBorder="1" applyAlignment="1">
      <alignment horizontal="center" wrapText="1"/>
    </xf>
    <xf numFmtId="0" fontId="4" fillId="34" borderId="37" xfId="0" applyFont="1" applyFill="1" applyBorder="1" applyAlignment="1">
      <alignment horizontal="center" wrapText="1"/>
    </xf>
    <xf numFmtId="49" fontId="1" fillId="0" borderId="37" xfId="0" applyNumberFormat="1" applyFont="1" applyBorder="1" applyAlignment="1">
      <alignment vertical="top" wrapText="1"/>
    </xf>
    <xf numFmtId="49" fontId="1" fillId="0" borderId="37" xfId="0" applyNumberFormat="1" applyFont="1" applyBorder="1" applyAlignment="1" quotePrefix="1">
      <alignment vertical="top" wrapText="1"/>
    </xf>
    <xf numFmtId="49" fontId="1" fillId="0" borderId="38" xfId="0" applyNumberFormat="1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1" fillId="0" borderId="97" xfId="0" applyFont="1" applyBorder="1" applyAlignment="1">
      <alignment vertical="top" wrapText="1"/>
    </xf>
    <xf numFmtId="0" fontId="4" fillId="0" borderId="98" xfId="0" applyFont="1" applyBorder="1" applyAlignment="1">
      <alignment vertical="top" wrapText="1"/>
    </xf>
    <xf numFmtId="3" fontId="1" fillId="0" borderId="99" xfId="0" applyNumberFormat="1" applyFont="1" applyBorder="1" applyAlignment="1">
      <alignment horizontal="right" vertical="center" wrapText="1"/>
    </xf>
    <xf numFmtId="3" fontId="1" fillId="0" borderId="100" xfId="0" applyNumberFormat="1" applyFont="1" applyBorder="1" applyAlignment="1">
      <alignment horizontal="right" vertical="center" wrapText="1"/>
    </xf>
    <xf numFmtId="3" fontId="4" fillId="0" borderId="101" xfId="0" applyNumberFormat="1" applyFont="1" applyBorder="1" applyAlignment="1">
      <alignment horizontal="right" vertical="top" wrapText="1"/>
    </xf>
    <xf numFmtId="3" fontId="1" fillId="0" borderId="102" xfId="0" applyNumberFormat="1" applyFont="1" applyBorder="1" applyAlignment="1">
      <alignment horizontal="right" vertical="center" wrapText="1"/>
    </xf>
    <xf numFmtId="3" fontId="4" fillId="0" borderId="103" xfId="0" applyNumberFormat="1" applyFont="1" applyBorder="1" applyAlignment="1">
      <alignment horizontal="right" vertical="center" wrapText="1"/>
    </xf>
    <xf numFmtId="3" fontId="4" fillId="0" borderId="104" xfId="0" applyNumberFormat="1" applyFont="1" applyBorder="1" applyAlignment="1">
      <alignment horizontal="right" vertical="top" wrapText="1"/>
    </xf>
    <xf numFmtId="3" fontId="4" fillId="0" borderId="103" xfId="0" applyNumberFormat="1" applyFont="1" applyBorder="1" applyAlignment="1">
      <alignment horizontal="right" wrapText="1"/>
    </xf>
    <xf numFmtId="3" fontId="1" fillId="0" borderId="57" xfId="0" applyNumberFormat="1" applyFont="1" applyBorder="1" applyAlignment="1">
      <alignment horizontal="right" wrapText="1"/>
    </xf>
    <xf numFmtId="3" fontId="1" fillId="0" borderId="105" xfId="0" applyNumberFormat="1" applyFont="1" applyBorder="1" applyAlignment="1">
      <alignment horizontal="right" wrapText="1"/>
    </xf>
    <xf numFmtId="3" fontId="1" fillId="0" borderId="106" xfId="0" applyNumberFormat="1" applyFont="1" applyBorder="1" applyAlignment="1">
      <alignment horizontal="right" wrapText="1"/>
    </xf>
    <xf numFmtId="3" fontId="4" fillId="0" borderId="107" xfId="0" applyNumberFormat="1" applyFont="1" applyBorder="1" applyAlignment="1">
      <alignment horizontal="right" wrapText="1"/>
    </xf>
    <xf numFmtId="0" fontId="1" fillId="0" borderId="99" xfId="69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108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top" wrapText="1"/>
    </xf>
    <xf numFmtId="3" fontId="1" fillId="0" borderId="110" xfId="0" applyNumberFormat="1" applyFont="1" applyBorder="1" applyAlignment="1">
      <alignment horizontal="right"/>
    </xf>
    <xf numFmtId="3" fontId="1" fillId="0" borderId="111" xfId="0" applyNumberFormat="1" applyFont="1" applyFill="1" applyBorder="1" applyAlignment="1">
      <alignment horizontal="right"/>
    </xf>
    <xf numFmtId="3" fontId="9" fillId="33" borderId="49" xfId="0" applyNumberFormat="1" applyFont="1" applyFill="1" applyBorder="1" applyAlignment="1">
      <alignment horizontal="right" vertical="top" wrapText="1"/>
    </xf>
    <xf numFmtId="3" fontId="9" fillId="0" borderId="49" xfId="0" applyNumberFormat="1" applyFont="1" applyBorder="1" applyAlignment="1">
      <alignment horizontal="right" vertical="top" wrapText="1"/>
    </xf>
    <xf numFmtId="3" fontId="1" fillId="0" borderId="49" xfId="0" applyNumberFormat="1" applyFont="1" applyFill="1" applyBorder="1" applyAlignment="1">
      <alignment horizontal="right" vertical="top" wrapText="1"/>
    </xf>
    <xf numFmtId="3" fontId="1" fillId="0" borderId="112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3" fontId="4" fillId="0" borderId="113" xfId="0" applyNumberFormat="1" applyFont="1" applyFill="1" applyBorder="1" applyAlignment="1">
      <alignment horizontal="right" vertical="top" wrapText="1"/>
    </xf>
    <xf numFmtId="3" fontId="4" fillId="0" borderId="49" xfId="0" applyNumberFormat="1" applyFont="1" applyFill="1" applyBorder="1" applyAlignment="1">
      <alignment horizontal="right" vertical="top" wrapText="1"/>
    </xf>
    <xf numFmtId="3" fontId="1" fillId="0" borderId="49" xfId="0" applyNumberFormat="1" applyFont="1" applyBorder="1" applyAlignment="1">
      <alignment horizontal="right"/>
    </xf>
    <xf numFmtId="14" fontId="2" fillId="0" borderId="114" xfId="0" applyNumberFormat="1" applyFont="1" applyFill="1" applyBorder="1" applyAlignment="1">
      <alignment horizontal="center" vertical="top" wrapText="1"/>
    </xf>
    <xf numFmtId="0" fontId="1" fillId="0" borderId="115" xfId="0" applyFont="1" applyBorder="1" applyAlignment="1">
      <alignment horizontal="left" vertical="top" wrapText="1"/>
    </xf>
    <xf numFmtId="3" fontId="1" fillId="0" borderId="115" xfId="0" applyNumberFormat="1" applyFont="1" applyFill="1" applyBorder="1" applyAlignment="1">
      <alignment horizontal="right" vertical="top" wrapText="1"/>
    </xf>
    <xf numFmtId="3" fontId="1" fillId="0" borderId="116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 wrapText="1"/>
    </xf>
    <xf numFmtId="9" fontId="0" fillId="0" borderId="0" xfId="0" applyNumberFormat="1" applyBorder="1" applyAlignment="1">
      <alignment wrapText="1"/>
    </xf>
    <xf numFmtId="9" fontId="1" fillId="0" borderId="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0" borderId="85" xfId="0" applyFont="1" applyBorder="1" applyAlignment="1">
      <alignment vertical="top" wrapText="1"/>
    </xf>
    <xf numFmtId="0" fontId="1" fillId="0" borderId="117" xfId="0" applyFont="1" applyBorder="1" applyAlignment="1">
      <alignment vertical="top" wrapText="1"/>
    </xf>
    <xf numFmtId="0" fontId="1" fillId="0" borderId="117" xfId="0" applyFont="1" applyBorder="1" applyAlignment="1">
      <alignment horizontal="right" vertical="top" wrapText="1"/>
    </xf>
    <xf numFmtId="0" fontId="18" fillId="36" borderId="81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0" fontId="1" fillId="0" borderId="3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1" fillId="0" borderId="85" xfId="0" applyFont="1" applyBorder="1" applyAlignment="1">
      <alignment vertical="top" wrapText="1"/>
    </xf>
    <xf numFmtId="0" fontId="1" fillId="0" borderId="117" xfId="0" applyFont="1" applyBorder="1" applyAlignment="1">
      <alignment vertical="top" wrapText="1"/>
    </xf>
    <xf numFmtId="0" fontId="18" fillId="36" borderId="85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1" fillId="0" borderId="118" xfId="0" applyFont="1" applyBorder="1" applyAlignment="1">
      <alignment wrapText="1"/>
    </xf>
    <xf numFmtId="0" fontId="1" fillId="0" borderId="8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0" fontId="1" fillId="0" borderId="81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9" xfId="0" applyFont="1" applyFill="1" applyBorder="1" applyAlignment="1">
      <alignment vertical="top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0" fontId="1" fillId="0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10" fontId="4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" fillId="0" borderId="117" xfId="0" applyFont="1" applyBorder="1" applyAlignment="1">
      <alignment horizontal="left" vertical="top" wrapText="1"/>
    </xf>
    <xf numFmtId="3" fontId="1" fillId="0" borderId="117" xfId="0" applyNumberFormat="1" applyFont="1" applyBorder="1" applyAlignment="1">
      <alignment vertical="center" wrapText="1"/>
    </xf>
    <xf numFmtId="0" fontId="1" fillId="0" borderId="117" xfId="0" applyFont="1" applyBorder="1" applyAlignment="1">
      <alignment horizontal="right" vertical="center" wrapText="1"/>
    </xf>
    <xf numFmtId="0" fontId="1" fillId="0" borderId="117" xfId="0" applyFont="1" applyBorder="1" applyAlignment="1">
      <alignment vertical="center" wrapText="1"/>
    </xf>
    <xf numFmtId="3" fontId="1" fillId="0" borderId="117" xfId="0" applyNumberFormat="1" applyFont="1" applyFill="1" applyBorder="1" applyAlignment="1">
      <alignment horizontal="right" vertical="center" wrapText="1"/>
    </xf>
    <xf numFmtId="3" fontId="2" fillId="34" borderId="11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114" xfId="0" applyFont="1" applyFill="1" applyBorder="1" applyAlignment="1">
      <alignment horizontal="center" vertical="center" wrapText="1"/>
    </xf>
    <xf numFmtId="0" fontId="4" fillId="0" borderId="114" xfId="0" applyFont="1" applyFill="1" applyBorder="1" applyAlignment="1">
      <alignment horizontal="center" vertical="center" wrapText="1"/>
    </xf>
    <xf numFmtId="0" fontId="18" fillId="36" borderId="85" xfId="0" applyFont="1" applyFill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0" fontId="1" fillId="0" borderId="85" xfId="0" applyFont="1" applyBorder="1" applyAlignment="1">
      <alignment horizontal="center" vertical="center" wrapText="1"/>
    </xf>
    <xf numFmtId="0" fontId="0" fillId="0" borderId="117" xfId="0" applyFont="1" applyFill="1" applyBorder="1" applyAlignment="1">
      <alignment wrapText="1"/>
    </xf>
    <xf numFmtId="10" fontId="1" fillId="0" borderId="85" xfId="0" applyNumberFormat="1" applyFont="1" applyFill="1" applyBorder="1" applyAlignment="1">
      <alignment horizontal="right" vertical="center" wrapText="1"/>
    </xf>
    <xf numFmtId="0" fontId="1" fillId="0" borderId="120" xfId="0" applyFont="1" applyFill="1" applyBorder="1" applyAlignment="1">
      <alignment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85" xfId="0" applyFont="1" applyBorder="1" applyAlignment="1">
      <alignment wrapText="1"/>
    </xf>
    <xf numFmtId="10" fontId="1" fillId="0" borderId="81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0" fontId="8" fillId="0" borderId="120" xfId="0" applyFont="1" applyBorder="1" applyAlignment="1">
      <alignment vertical="top" wrapText="1"/>
    </xf>
    <xf numFmtId="10" fontId="1" fillId="0" borderId="18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vertical="top" wrapText="1"/>
    </xf>
    <xf numFmtId="10" fontId="1" fillId="0" borderId="24" xfId="0" applyNumberFormat="1" applyFont="1" applyBorder="1" applyAlignment="1">
      <alignment horizontal="right" vertical="center" wrapText="1"/>
    </xf>
    <xf numFmtId="10" fontId="1" fillId="0" borderId="34" xfId="0" applyNumberFormat="1" applyFont="1" applyBorder="1" applyAlignment="1">
      <alignment horizontal="right" vertical="center" wrapText="1"/>
    </xf>
    <xf numFmtId="0" fontId="1" fillId="0" borderId="11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76" fontId="1" fillId="0" borderId="0" xfId="0" applyNumberFormat="1" applyFont="1" applyBorder="1" applyAlignment="1">
      <alignment horizontal="right" vertical="center" wrapText="1"/>
    </xf>
    <xf numFmtId="3" fontId="27" fillId="0" borderId="0" xfId="0" applyNumberFormat="1" applyFont="1" applyBorder="1" applyAlignment="1">
      <alignment horizontal="right" vertical="center" wrapText="1"/>
    </xf>
    <xf numFmtId="0" fontId="4" fillId="34" borderId="12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176" fontId="2" fillId="34" borderId="10" xfId="0" applyNumberFormat="1" applyFont="1" applyFill="1" applyBorder="1" applyAlignment="1">
      <alignment vertical="top" wrapText="1"/>
    </xf>
    <xf numFmtId="10" fontId="4" fillId="34" borderId="1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176" fontId="1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/>
    </xf>
    <xf numFmtId="3" fontId="4" fillId="0" borderId="13" xfId="0" applyNumberFormat="1" applyFont="1" applyFill="1" applyBorder="1" applyAlignment="1">
      <alignment horizontal="right" vertical="top" wrapText="1"/>
    </xf>
    <xf numFmtId="0" fontId="1" fillId="0" borderId="122" xfId="0" applyFont="1" applyBorder="1" applyAlignment="1">
      <alignment vertical="top" wrapText="1"/>
    </xf>
    <xf numFmtId="0" fontId="1" fillId="0" borderId="115" xfId="0" applyFont="1" applyBorder="1" applyAlignment="1">
      <alignment vertical="top" wrapText="1"/>
    </xf>
    <xf numFmtId="3" fontId="4" fillId="0" borderId="115" xfId="0" applyNumberFormat="1" applyFont="1" applyBorder="1" applyAlignment="1">
      <alignment horizontal="right" vertical="top" wrapText="1"/>
    </xf>
    <xf numFmtId="3" fontId="1" fillId="0" borderId="115" xfId="0" applyNumberFormat="1" applyFont="1" applyBorder="1" applyAlignment="1">
      <alignment horizontal="right"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top" wrapText="1"/>
    </xf>
    <xf numFmtId="3" fontId="1" fillId="0" borderId="123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1" xfId="0" applyFont="1" applyBorder="1" applyAlignment="1">
      <alignment horizontal="left" vertical="top" wrapText="1"/>
    </xf>
    <xf numFmtId="3" fontId="4" fillId="0" borderId="49" xfId="0" applyNumberFormat="1" applyFont="1" applyBorder="1" applyAlignment="1">
      <alignment horizontal="right" vertical="top" wrapText="1"/>
    </xf>
    <xf numFmtId="3" fontId="4" fillId="0" borderId="49" xfId="0" applyNumberFormat="1" applyFont="1" applyBorder="1" applyAlignment="1">
      <alignment horizontal="right" vertical="top" wrapText="1"/>
    </xf>
    <xf numFmtId="0" fontId="3" fillId="0" borderId="124" xfId="0" applyFont="1" applyBorder="1" applyAlignment="1">
      <alignment/>
    </xf>
    <xf numFmtId="3" fontId="1" fillId="0" borderId="23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3" fontId="4" fillId="0" borderId="23" xfId="0" applyNumberFormat="1" applyFont="1" applyBorder="1" applyAlignment="1">
      <alignment horizontal="right" vertical="top" wrapText="1"/>
    </xf>
    <xf numFmtId="3" fontId="9" fillId="33" borderId="23" xfId="0" applyNumberFormat="1" applyFont="1" applyFill="1" applyBorder="1" applyAlignment="1">
      <alignment horizontal="right" vertical="top" wrapText="1"/>
    </xf>
    <xf numFmtId="3" fontId="9" fillId="0" borderId="23" xfId="0" applyNumberFormat="1" applyFont="1" applyBorder="1" applyAlignment="1">
      <alignment horizontal="right" vertical="top" wrapText="1"/>
    </xf>
    <xf numFmtId="3" fontId="1" fillId="0" borderId="123" xfId="0" applyNumberFormat="1" applyFont="1" applyFill="1" applyBorder="1" applyAlignment="1">
      <alignment horizontal="right" vertical="top" wrapText="1"/>
    </xf>
    <xf numFmtId="3" fontId="1" fillId="0" borderId="125" xfId="0" applyNumberFormat="1" applyFont="1" applyBorder="1" applyAlignment="1">
      <alignment horizontal="right" vertical="top" wrapText="1"/>
    </xf>
    <xf numFmtId="0" fontId="6" fillId="0" borderId="126" xfId="0" applyFont="1" applyBorder="1" applyAlignment="1">
      <alignment vertical="top" wrapText="1"/>
    </xf>
    <xf numFmtId="3" fontId="4" fillId="0" borderId="25" xfId="0" applyNumberFormat="1" applyFont="1" applyBorder="1" applyAlignment="1">
      <alignment/>
    </xf>
    <xf numFmtId="0" fontId="21" fillId="0" borderId="0" xfId="0" applyFont="1" applyAlignment="1">
      <alignment/>
    </xf>
    <xf numFmtId="0" fontId="1" fillId="0" borderId="127" xfId="0" applyFont="1" applyBorder="1" applyAlignment="1">
      <alignment horizontal="center" vertical="center" wrapText="1"/>
    </xf>
    <xf numFmtId="0" fontId="1" fillId="0" borderId="85" xfId="0" applyFont="1" applyFill="1" applyBorder="1" applyAlignment="1">
      <alignment vertical="top" wrapText="1"/>
    </xf>
    <xf numFmtId="3" fontId="1" fillId="0" borderId="85" xfId="0" applyNumberFormat="1" applyFont="1" applyFill="1" applyBorder="1" applyAlignment="1">
      <alignment horizontal="right" vertical="center" wrapText="1"/>
    </xf>
    <xf numFmtId="10" fontId="1" fillId="0" borderId="117" xfId="0" applyNumberFormat="1" applyFont="1" applyFill="1" applyBorder="1" applyAlignment="1">
      <alignment horizontal="right" vertical="center" wrapText="1"/>
    </xf>
    <xf numFmtId="0" fontId="1" fillId="0" borderId="85" xfId="0" applyFont="1" applyFill="1" applyBorder="1" applyAlignment="1">
      <alignment vertical="center" wrapText="1"/>
    </xf>
    <xf numFmtId="0" fontId="1" fillId="0" borderId="127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10" fontId="1" fillId="0" borderId="18" xfId="0" applyNumberFormat="1" applyFont="1" applyFill="1" applyBorder="1" applyAlignment="1">
      <alignment horizontal="right" vertical="center" wrapText="1"/>
    </xf>
    <xf numFmtId="0" fontId="1" fillId="34" borderId="119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center" wrapText="1"/>
    </xf>
    <xf numFmtId="10" fontId="4" fillId="34" borderId="18" xfId="0" applyNumberFormat="1" applyFont="1" applyFill="1" applyBorder="1" applyAlignment="1">
      <alignment horizontal="right" vertical="center" wrapText="1"/>
    </xf>
    <xf numFmtId="3" fontId="1" fillId="0" borderId="81" xfId="0" applyNumberFormat="1" applyFont="1" applyFill="1" applyBorder="1" applyAlignment="1">
      <alignment horizontal="right" vertical="center" wrapText="1"/>
    </xf>
    <xf numFmtId="3" fontId="1" fillId="0" borderId="81" xfId="0" applyNumberFormat="1" applyFont="1" applyBorder="1" applyAlignment="1">
      <alignment horizontal="right" vertical="center" wrapText="1"/>
    </xf>
    <xf numFmtId="0" fontId="0" fillId="0" borderId="111" xfId="0" applyBorder="1" applyAlignment="1">
      <alignment/>
    </xf>
    <xf numFmtId="176" fontId="1" fillId="0" borderId="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81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2" fillId="34" borderId="85" xfId="0" applyFont="1" applyFill="1" applyBorder="1" applyAlignment="1">
      <alignment vertical="center" wrapText="1"/>
    </xf>
    <xf numFmtId="0" fontId="2" fillId="34" borderId="11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128" xfId="0" applyNumberFormat="1" applyFont="1" applyBorder="1" applyAlignment="1">
      <alignment horizontal="right" vertical="center" wrapText="1"/>
    </xf>
    <xf numFmtId="3" fontId="1" fillId="0" borderId="120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14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65" xfId="0" applyNumberFormat="1" applyFont="1" applyBorder="1" applyAlignment="1">
      <alignment horizontal="right" vertical="center" wrapText="1"/>
    </xf>
    <xf numFmtId="10" fontId="1" fillId="0" borderId="18" xfId="0" applyNumberFormat="1" applyFon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30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vertical="center" wrapText="1"/>
    </xf>
    <xf numFmtId="3" fontId="2" fillId="34" borderId="119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right" vertical="center"/>
    </xf>
    <xf numFmtId="10" fontId="23" fillId="34" borderId="10" xfId="0" applyNumberFormat="1" applyFont="1" applyFill="1" applyBorder="1" applyAlignment="1">
      <alignment horizontal="right" vertical="center" wrapText="1"/>
    </xf>
    <xf numFmtId="9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4" fillId="0" borderId="34" xfId="0" applyNumberFormat="1" applyFont="1" applyBorder="1" applyAlignment="1">
      <alignment horizontal="right" vertical="top" wrapText="1"/>
    </xf>
    <xf numFmtId="3" fontId="1" fillId="0" borderId="129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 horizontal="right" wrapText="1"/>
    </xf>
    <xf numFmtId="3" fontId="1" fillId="0" borderId="26" xfId="0" applyNumberFormat="1" applyFont="1" applyBorder="1" applyAlignment="1">
      <alignment horizontal="right" wrapText="1"/>
    </xf>
    <xf numFmtId="3" fontId="1" fillId="0" borderId="13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3" fontId="1" fillId="0" borderId="131" xfId="0" applyNumberFormat="1" applyFont="1" applyBorder="1" applyAlignment="1">
      <alignment horizontal="right" vertical="top" wrapText="1"/>
    </xf>
    <xf numFmtId="0" fontId="0" fillId="0" borderId="86" xfId="0" applyBorder="1" applyAlignment="1">
      <alignment/>
    </xf>
    <xf numFmtId="0" fontId="6" fillId="0" borderId="8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86" xfId="0" applyFont="1" applyBorder="1" applyAlignment="1">
      <alignment/>
    </xf>
    <xf numFmtId="0" fontId="7" fillId="0" borderId="86" xfId="0" applyFont="1" applyBorder="1" applyAlignment="1">
      <alignment horizontal="center"/>
    </xf>
    <xf numFmtId="0" fontId="13" fillId="0" borderId="0" xfId="60" applyFont="1" applyAlignment="1">
      <alignment horizontal="center" vertical="center" wrapText="1"/>
      <protection/>
    </xf>
    <xf numFmtId="0" fontId="13" fillId="0" borderId="0" xfId="60" applyAlignment="1">
      <alignment horizontal="center" vertical="center" wrapText="1"/>
      <protection/>
    </xf>
    <xf numFmtId="0" fontId="13" fillId="0" borderId="0" xfId="60" applyFont="1" applyAlignment="1">
      <alignment horizontal="right" vertical="center" wrapText="1"/>
      <protection/>
    </xf>
    <xf numFmtId="0" fontId="13" fillId="0" borderId="0" xfId="60" applyFont="1" applyAlignment="1">
      <alignment vertical="center" wrapText="1"/>
      <protection/>
    </xf>
    <xf numFmtId="0" fontId="21" fillId="0" borderId="2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46" xfId="0" applyNumberFormat="1" applyFont="1" applyBorder="1" applyAlignment="1">
      <alignment horizontal="right"/>
    </xf>
    <xf numFmtId="3" fontId="0" fillId="0" borderId="99" xfId="0" applyNumberFormat="1" applyFont="1" applyBorder="1" applyAlignment="1">
      <alignment horizontal="right"/>
    </xf>
    <xf numFmtId="0" fontId="21" fillId="0" borderId="2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21" fillId="0" borderId="132" xfId="0" applyFont="1" applyBorder="1" applyAlignment="1">
      <alignment/>
    </xf>
    <xf numFmtId="0" fontId="21" fillId="0" borderId="92" xfId="0" applyFont="1" applyBorder="1" applyAlignment="1">
      <alignment/>
    </xf>
    <xf numFmtId="167" fontId="32" fillId="0" borderId="0" xfId="58" applyNumberFormat="1" applyFont="1" applyAlignment="1">
      <alignment vertical="center" wrapText="1"/>
      <protection/>
    </xf>
    <xf numFmtId="0" fontId="13" fillId="0" borderId="0" xfId="60" applyAlignment="1">
      <alignment vertical="center" wrapText="1"/>
      <protection/>
    </xf>
    <xf numFmtId="167" fontId="33" fillId="0" borderId="0" xfId="60" applyNumberFormat="1" applyFont="1" applyAlignment="1">
      <alignment horizontal="center" vertical="center" wrapText="1"/>
      <protection/>
    </xf>
    <xf numFmtId="167" fontId="33" fillId="0" borderId="0" xfId="60" applyNumberFormat="1" applyFont="1" applyAlignment="1">
      <alignment vertical="center" wrapText="1"/>
      <protection/>
    </xf>
    <xf numFmtId="167" fontId="14" fillId="0" borderId="0" xfId="60" applyNumberFormat="1" applyFont="1" applyAlignment="1">
      <alignment horizontal="right" vertical="center"/>
      <protection/>
    </xf>
    <xf numFmtId="0" fontId="16" fillId="0" borderId="33" xfId="60" applyFont="1" applyBorder="1" applyAlignment="1">
      <alignment horizontal="center" vertical="center" wrapText="1"/>
      <protection/>
    </xf>
    <xf numFmtId="0" fontId="34" fillId="0" borderId="28" xfId="60" applyFont="1" applyBorder="1" applyAlignment="1">
      <alignment horizontal="center" vertical="center" wrapText="1"/>
      <protection/>
    </xf>
    <xf numFmtId="0" fontId="34" fillId="0" borderId="34" xfId="60" applyFont="1" applyBorder="1" applyAlignment="1">
      <alignment horizontal="center" vertical="center" wrapText="1"/>
      <protection/>
    </xf>
    <xf numFmtId="0" fontId="16" fillId="0" borderId="0" xfId="60" applyFont="1" applyAlignment="1">
      <alignment horizontal="center" vertical="center" wrapText="1"/>
      <protection/>
    </xf>
    <xf numFmtId="0" fontId="16" fillId="0" borderId="28" xfId="60" applyFont="1" applyBorder="1" applyAlignment="1">
      <alignment horizontal="center" vertical="center" wrapText="1"/>
      <protection/>
    </xf>
    <xf numFmtId="0" fontId="16" fillId="0" borderId="34" xfId="60" applyFont="1" applyBorder="1" applyAlignment="1">
      <alignment horizontal="center" vertical="center" wrapText="1"/>
      <protection/>
    </xf>
    <xf numFmtId="0" fontId="13" fillId="0" borderId="35" xfId="60" applyBorder="1" applyAlignment="1">
      <alignment horizontal="center" vertical="center" wrapText="1"/>
      <protection/>
    </xf>
    <xf numFmtId="0" fontId="13" fillId="0" borderId="14" xfId="60" applyFont="1" applyBorder="1" applyAlignment="1" applyProtection="1">
      <alignment vertical="center" wrapText="1"/>
      <protection locked="0"/>
    </xf>
    <xf numFmtId="167" fontId="13" fillId="0" borderId="14" xfId="60" applyNumberFormat="1" applyBorder="1" applyAlignment="1" applyProtection="1">
      <alignment vertical="center" wrapText="1"/>
      <protection locked="0"/>
    </xf>
    <xf numFmtId="167" fontId="13" fillId="0" borderId="36" xfId="60" applyNumberFormat="1" applyBorder="1" applyAlignment="1" applyProtection="1">
      <alignment vertical="center" wrapText="1"/>
      <protection locked="0"/>
    </xf>
    <xf numFmtId="0" fontId="13" fillId="0" borderId="37" xfId="60" applyBorder="1" applyAlignment="1">
      <alignment horizontal="center" vertical="center" wrapText="1"/>
      <protection/>
    </xf>
    <xf numFmtId="0" fontId="13" fillId="0" borderId="11" xfId="60" applyFont="1" applyBorder="1" applyAlignment="1" applyProtection="1">
      <alignment vertical="center" wrapText="1"/>
      <protection locked="0"/>
    </xf>
    <xf numFmtId="167" fontId="13" fillId="0" borderId="11" xfId="60" applyNumberFormat="1" applyBorder="1" applyAlignment="1" applyProtection="1">
      <alignment vertical="center" wrapText="1"/>
      <protection locked="0"/>
    </xf>
    <xf numFmtId="167" fontId="13" fillId="0" borderId="25" xfId="60" applyNumberFormat="1" applyBorder="1" applyAlignment="1" applyProtection="1">
      <alignment vertical="center" wrapText="1"/>
      <protection locked="0"/>
    </xf>
    <xf numFmtId="0" fontId="16" fillId="0" borderId="40" xfId="60" applyFont="1" applyBorder="1" applyAlignment="1">
      <alignment horizontal="center" vertical="center" wrapText="1"/>
      <protection/>
    </xf>
    <xf numFmtId="0" fontId="34" fillId="0" borderId="41" xfId="60" applyFont="1" applyBorder="1" applyAlignment="1">
      <alignment vertical="center" wrapText="1"/>
      <protection/>
    </xf>
    <xf numFmtId="167" fontId="16" fillId="0" borderId="41" xfId="60" applyNumberFormat="1" applyFont="1" applyBorder="1" applyAlignment="1">
      <alignment vertical="center" wrapText="1"/>
      <protection/>
    </xf>
    <xf numFmtId="167" fontId="16" fillId="0" borderId="42" xfId="60" applyNumberFormat="1" applyFont="1" applyBorder="1" applyAlignment="1">
      <alignment vertical="center" wrapText="1"/>
      <protection/>
    </xf>
    <xf numFmtId="167" fontId="13" fillId="0" borderId="0" xfId="59" applyNumberFormat="1" applyAlignment="1">
      <alignment vertical="center" wrapText="1"/>
      <protection/>
    </xf>
    <xf numFmtId="167" fontId="13" fillId="0" borderId="0" xfId="59" applyNumberFormat="1" applyAlignment="1">
      <alignment horizontal="center" vertical="center" wrapText="1"/>
      <protection/>
    </xf>
    <xf numFmtId="167" fontId="14" fillId="0" borderId="0" xfId="59" applyNumberFormat="1" applyFont="1" applyAlignment="1">
      <alignment horizontal="right" vertical="center"/>
      <protection/>
    </xf>
    <xf numFmtId="167" fontId="34" fillId="0" borderId="118" xfId="59" applyNumberFormat="1" applyFont="1" applyBorder="1" applyAlignment="1">
      <alignment horizontal="center" vertical="center"/>
      <protection/>
    </xf>
    <xf numFmtId="167" fontId="34" fillId="0" borderId="81" xfId="59" applyNumberFormat="1" applyFont="1" applyBorder="1" applyAlignment="1">
      <alignment horizontal="center"/>
      <protection/>
    </xf>
    <xf numFmtId="167" fontId="34" fillId="0" borderId="133" xfId="59" applyNumberFormat="1" applyFont="1" applyBorder="1" applyAlignment="1">
      <alignment horizontal="center"/>
      <protection/>
    </xf>
    <xf numFmtId="167" fontId="15" fillId="0" borderId="134" xfId="59" applyNumberFormat="1" applyFont="1" applyBorder="1" applyAlignment="1">
      <alignment horizontal="centerContinuous" vertical="center"/>
      <protection/>
    </xf>
    <xf numFmtId="167" fontId="34" fillId="0" borderId="135" xfId="59" applyNumberFormat="1" applyFont="1" applyBorder="1" applyAlignment="1">
      <alignment horizontal="centerContinuous" vertical="center"/>
      <protection/>
    </xf>
    <xf numFmtId="167" fontId="34" fillId="0" borderId="12" xfId="59" applyNumberFormat="1" applyFont="1" applyBorder="1" applyAlignment="1">
      <alignment horizontal="centerContinuous" vertical="center"/>
      <protection/>
    </xf>
    <xf numFmtId="167" fontId="34" fillId="0" borderId="0" xfId="59" applyNumberFormat="1" applyFont="1" applyAlignment="1">
      <alignment vertical="center"/>
      <protection/>
    </xf>
    <xf numFmtId="167" fontId="16" fillId="0" borderId="85" xfId="59" applyNumberFormat="1" applyFont="1" applyBorder="1" applyAlignment="1">
      <alignment horizontal="center" vertical="center" wrapText="1"/>
      <protection/>
    </xf>
    <xf numFmtId="167" fontId="15" fillId="0" borderId="85" xfId="59" applyNumberFormat="1" applyFont="1" applyBorder="1" applyAlignment="1">
      <alignment horizontal="center" vertical="center"/>
      <protection/>
    </xf>
    <xf numFmtId="167" fontId="34" fillId="0" borderId="136" xfId="59" applyNumberFormat="1" applyFont="1" applyBorder="1" applyAlignment="1">
      <alignment horizontal="center" vertical="center" wrapText="1"/>
      <protection/>
    </xf>
    <xf numFmtId="167" fontId="34" fillId="0" borderId="127" xfId="59" applyNumberFormat="1" applyFont="1" applyBorder="1" applyAlignment="1">
      <alignment horizontal="center" vertical="center"/>
      <protection/>
    </xf>
    <xf numFmtId="167" fontId="34" fillId="0" borderId="137" xfId="59" applyNumberFormat="1" applyFont="1" applyBorder="1" applyAlignment="1">
      <alignment horizontal="center" vertical="center"/>
      <protection/>
    </xf>
    <xf numFmtId="167" fontId="34" fillId="0" borderId="130" xfId="59" applyNumberFormat="1" applyFont="1" applyBorder="1" applyAlignment="1">
      <alignment horizontal="center" vertical="center" wrapText="1"/>
      <protection/>
    </xf>
    <xf numFmtId="167" fontId="35" fillId="0" borderId="85" xfId="59" applyNumberFormat="1" applyFont="1" applyBorder="1" applyAlignment="1">
      <alignment horizontal="center"/>
      <protection/>
    </xf>
    <xf numFmtId="167" fontId="34" fillId="0" borderId="0" xfId="59" applyNumberFormat="1" applyFont="1" applyAlignment="1">
      <alignment horizontal="center" vertical="center"/>
      <protection/>
    </xf>
    <xf numFmtId="167" fontId="16" fillId="0" borderId="33" xfId="59" applyNumberFormat="1" applyFont="1" applyBorder="1" applyAlignment="1">
      <alignment horizontal="center" vertical="center" wrapText="1"/>
      <protection/>
    </xf>
    <xf numFmtId="167" fontId="16" fillId="0" borderId="28" xfId="59" applyNumberFormat="1" applyFont="1" applyBorder="1" applyAlignment="1" applyProtection="1">
      <alignment vertical="center" wrapText="1"/>
      <protection locked="0"/>
    </xf>
    <xf numFmtId="167" fontId="13" fillId="37" borderId="28" xfId="59" applyNumberFormat="1" applyFont="1" applyFill="1" applyBorder="1" applyAlignment="1" applyProtection="1">
      <alignment vertical="center" wrapText="1"/>
      <protection/>
    </xf>
    <xf numFmtId="167" fontId="13" fillId="0" borderId="28" xfId="59" applyNumberFormat="1" applyFont="1" applyBorder="1" applyAlignment="1" applyProtection="1">
      <alignment vertical="center" wrapText="1"/>
      <protection/>
    </xf>
    <xf numFmtId="167" fontId="13" fillId="0" borderId="34" xfId="59" applyNumberFormat="1" applyFont="1" applyBorder="1" applyAlignment="1">
      <alignment vertical="center" wrapText="1"/>
      <protection/>
    </xf>
    <xf numFmtId="167" fontId="13" fillId="0" borderId="0" xfId="59" applyNumberFormat="1" applyFont="1" applyAlignment="1">
      <alignment vertical="center" wrapText="1"/>
      <protection/>
    </xf>
    <xf numFmtId="167" fontId="16" fillId="0" borderId="37" xfId="59" applyNumberFormat="1" applyFont="1" applyBorder="1" applyAlignment="1">
      <alignment horizontal="center" vertical="center" wrapText="1"/>
      <protection/>
    </xf>
    <xf numFmtId="167" fontId="36" fillId="0" borderId="11" xfId="58" applyNumberFormat="1" applyFont="1" applyBorder="1" applyAlignment="1" applyProtection="1">
      <alignment vertical="center" wrapText="1"/>
      <protection locked="0"/>
    </xf>
    <xf numFmtId="168" fontId="13" fillId="0" borderId="11" xfId="58" applyNumberFormat="1" applyFont="1" applyBorder="1" applyAlignment="1" applyProtection="1">
      <alignment vertical="center" wrapText="1"/>
      <protection locked="0"/>
    </xf>
    <xf numFmtId="167" fontId="13" fillId="0" borderId="11" xfId="59" applyNumberFormat="1" applyFont="1" applyBorder="1" applyAlignment="1" applyProtection="1">
      <alignment vertical="center" wrapText="1"/>
      <protection locked="0"/>
    </xf>
    <xf numFmtId="167" fontId="13" fillId="0" borderId="25" xfId="59" applyNumberFormat="1" applyFont="1" applyBorder="1" applyAlignment="1">
      <alignment vertical="center" wrapText="1"/>
      <protection/>
    </xf>
    <xf numFmtId="167" fontId="16" fillId="0" borderId="138" xfId="59" applyNumberFormat="1" applyFont="1" applyBorder="1" applyAlignment="1">
      <alignment horizontal="center" vertical="center" wrapText="1"/>
      <protection/>
    </xf>
    <xf numFmtId="167" fontId="36" fillId="0" borderId="37" xfId="58" applyNumberFormat="1" applyFont="1" applyBorder="1" applyAlignment="1" applyProtection="1">
      <alignment vertical="center" wrapText="1"/>
      <protection locked="0"/>
    </xf>
    <xf numFmtId="167" fontId="36" fillId="0" borderId="139" xfId="58" applyNumberFormat="1" applyFont="1" applyBorder="1" applyAlignment="1" applyProtection="1">
      <alignment vertical="center" wrapText="1"/>
      <protection locked="0"/>
    </xf>
    <xf numFmtId="168" fontId="13" fillId="0" borderId="26" xfId="58" applyNumberFormat="1" applyFont="1" applyBorder="1" applyAlignment="1" applyProtection="1">
      <alignment vertical="center" wrapText="1"/>
      <protection locked="0"/>
    </xf>
    <xf numFmtId="167" fontId="13" fillId="0" borderId="26" xfId="59" applyNumberFormat="1" applyFont="1" applyBorder="1" applyAlignment="1" applyProtection="1">
      <alignment vertical="center" wrapText="1"/>
      <protection locked="0"/>
    </xf>
    <xf numFmtId="167" fontId="16" fillId="0" borderId="140" xfId="59" applyNumberFormat="1" applyFont="1" applyBorder="1" applyAlignment="1">
      <alignment horizontal="center" vertical="center" wrapText="1"/>
      <protection/>
    </xf>
    <xf numFmtId="167" fontId="34" fillId="0" borderId="10" xfId="59" applyNumberFormat="1" applyFont="1" applyBorder="1" applyAlignment="1">
      <alignment vertical="center" wrapText="1"/>
      <protection/>
    </xf>
    <xf numFmtId="167" fontId="13" fillId="37" borderId="48" xfId="59" applyNumberFormat="1" applyFont="1" applyFill="1" applyBorder="1" applyAlignment="1" applyProtection="1">
      <alignment vertical="center" wrapText="1"/>
      <protection/>
    </xf>
    <xf numFmtId="167" fontId="13" fillId="0" borderId="33" xfId="59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/>
    </xf>
    <xf numFmtId="0" fontId="4" fillId="34" borderId="81" xfId="0" applyFont="1" applyFill="1" applyBorder="1" applyAlignment="1">
      <alignment horizontal="center" vertical="top" wrapText="1"/>
    </xf>
    <xf numFmtId="0" fontId="4" fillId="34" borderId="85" xfId="0" applyFont="1" applyFill="1" applyBorder="1" applyAlignment="1">
      <alignment horizontal="center" vertical="top" wrapText="1"/>
    </xf>
    <xf numFmtId="0" fontId="1" fillId="0" borderId="14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23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" fillId="0" borderId="23" xfId="0" applyFont="1" applyBorder="1" applyAlignment="1">
      <alignment wrapText="1"/>
    </xf>
    <xf numFmtId="0" fontId="1" fillId="0" borderId="123" xfId="0" applyFont="1" applyBorder="1" applyAlignment="1">
      <alignment horizontal="center" wrapText="1"/>
    </xf>
    <xf numFmtId="0" fontId="1" fillId="0" borderId="115" xfId="0" applyFont="1" applyBorder="1" applyAlignment="1">
      <alignment vertical="top" wrapText="1"/>
    </xf>
    <xf numFmtId="0" fontId="1" fillId="0" borderId="125" xfId="0" applyFont="1" applyBorder="1" applyAlignment="1">
      <alignment horizontal="center" wrapText="1"/>
    </xf>
    <xf numFmtId="0" fontId="1" fillId="0" borderId="131" xfId="0" applyFont="1" applyBorder="1" applyAlignment="1">
      <alignment vertical="top" wrapText="1"/>
    </xf>
    <xf numFmtId="0" fontId="4" fillId="0" borderId="117" xfId="0" applyFont="1" applyBorder="1" applyAlignment="1">
      <alignment vertical="top" wrapText="1"/>
    </xf>
    <xf numFmtId="3" fontId="4" fillId="0" borderId="117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indent="2"/>
    </xf>
    <xf numFmtId="0" fontId="1" fillId="0" borderId="140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4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81" xfId="0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14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59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6" xfId="0" applyNumberFormat="1" applyFont="1" applyFill="1" applyBorder="1" applyAlignment="1">
      <alignment/>
    </xf>
    <xf numFmtId="3" fontId="1" fillId="0" borderId="80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" fillId="0" borderId="116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3" fontId="12" fillId="0" borderId="143" xfId="0" applyNumberFormat="1" applyFont="1" applyBorder="1" applyAlignment="1">
      <alignment/>
    </xf>
    <xf numFmtId="3" fontId="12" fillId="0" borderId="93" xfId="0" applyNumberFormat="1" applyFont="1" applyBorder="1" applyAlignment="1">
      <alignment/>
    </xf>
    <xf numFmtId="3" fontId="12" fillId="0" borderId="37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 wrapText="1"/>
    </xf>
    <xf numFmtId="3" fontId="12" fillId="0" borderId="11" xfId="0" applyNumberFormat="1" applyFont="1" applyFill="1" applyBorder="1" applyAlignment="1">
      <alignment/>
    </xf>
    <xf numFmtId="3" fontId="12" fillId="0" borderId="46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/>
    </xf>
    <xf numFmtId="178" fontId="12" fillId="0" borderId="11" xfId="0" applyNumberFormat="1" applyFont="1" applyFill="1" applyBorder="1" applyAlignment="1">
      <alignment/>
    </xf>
    <xf numFmtId="178" fontId="12" fillId="0" borderId="46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38" borderId="11" xfId="0" applyNumberFormat="1" applyFont="1" applyFill="1" applyBorder="1" applyAlignment="1">
      <alignment wrapText="1"/>
    </xf>
    <xf numFmtId="3" fontId="12" fillId="38" borderId="11" xfId="0" applyNumberFormat="1" applyFont="1" applyFill="1" applyBorder="1" applyAlignment="1">
      <alignment/>
    </xf>
    <xf numFmtId="0" fontId="0" fillId="38" borderId="0" xfId="0" applyFill="1" applyAlignment="1">
      <alignment/>
    </xf>
    <xf numFmtId="3" fontId="12" fillId="38" borderId="0" xfId="0" applyNumberFormat="1" applyFont="1" applyFill="1" applyBorder="1" applyAlignment="1">
      <alignment/>
    </xf>
    <xf numFmtId="3" fontId="12" fillId="38" borderId="25" xfId="0" applyNumberFormat="1" applyFont="1" applyFill="1" applyBorder="1" applyAlignment="1">
      <alignment/>
    </xf>
    <xf numFmtId="49" fontId="12" fillId="0" borderId="37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wrapText="1"/>
    </xf>
    <xf numFmtId="3" fontId="40" fillId="0" borderId="137" xfId="0" applyNumberFormat="1" applyFont="1" applyFill="1" applyBorder="1" applyAlignment="1">
      <alignment horizontal="left"/>
    </xf>
    <xf numFmtId="3" fontId="40" fillId="0" borderId="13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12" fillId="0" borderId="43" xfId="0" applyNumberFormat="1" applyFont="1" applyFill="1" applyBorder="1" applyAlignment="1">
      <alignment/>
    </xf>
    <xf numFmtId="3" fontId="12" fillId="0" borderId="83" xfId="0" applyNumberFormat="1" applyFont="1" applyFill="1" applyBorder="1" applyAlignment="1">
      <alignment/>
    </xf>
    <xf numFmtId="3" fontId="12" fillId="0" borderId="144" xfId="0" applyNumberFormat="1" applyFont="1" applyFill="1" applyBorder="1" applyAlignment="1">
      <alignment/>
    </xf>
    <xf numFmtId="3" fontId="12" fillId="0" borderId="145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2" fillId="0" borderId="90" xfId="0" applyNumberFormat="1" applyFont="1" applyFill="1" applyBorder="1" applyAlignment="1">
      <alignment/>
    </xf>
    <xf numFmtId="3" fontId="12" fillId="0" borderId="38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horizontal="left"/>
    </xf>
    <xf numFmtId="3" fontId="12" fillId="0" borderId="43" xfId="0" applyNumberFormat="1" applyFont="1" applyFill="1" applyBorder="1" applyAlignment="1">
      <alignment horizontal="left"/>
    </xf>
    <xf numFmtId="3" fontId="12" fillId="0" borderId="83" xfId="0" applyNumberFormat="1" applyFont="1" applyFill="1" applyBorder="1" applyAlignment="1">
      <alignment horizontal="left"/>
    </xf>
    <xf numFmtId="3" fontId="12" fillId="0" borderId="144" xfId="0" applyNumberFormat="1" applyFont="1" applyFill="1" applyBorder="1" applyAlignment="1">
      <alignment horizontal="left"/>
    </xf>
    <xf numFmtId="3" fontId="12" fillId="0" borderId="37" xfId="0" applyNumberFormat="1" applyFont="1" applyFill="1" applyBorder="1" applyAlignment="1">
      <alignment horizontal="left"/>
    </xf>
    <xf numFmtId="3" fontId="12" fillId="0" borderId="11" xfId="0" applyNumberFormat="1" applyFont="1" applyFill="1" applyBorder="1" applyAlignment="1">
      <alignment horizontal="left"/>
    </xf>
    <xf numFmtId="3" fontId="12" fillId="0" borderId="46" xfId="0" applyNumberFormat="1" applyFont="1" applyFill="1" applyBorder="1" applyAlignment="1">
      <alignment horizontal="left"/>
    </xf>
    <xf numFmtId="3" fontId="12" fillId="0" borderId="25" xfId="0" applyNumberFormat="1" applyFont="1" applyFill="1" applyBorder="1" applyAlignment="1">
      <alignment/>
    </xf>
    <xf numFmtId="3" fontId="40" fillId="0" borderId="146" xfId="0" applyNumberFormat="1" applyFont="1" applyFill="1" applyBorder="1" applyAlignment="1">
      <alignment horizontal="left"/>
    </xf>
    <xf numFmtId="3" fontId="40" fillId="0" borderId="130" xfId="0" applyNumberFormat="1" applyFont="1" applyFill="1" applyBorder="1" applyAlignment="1">
      <alignment/>
    </xf>
    <xf numFmtId="3" fontId="40" fillId="0" borderId="147" xfId="0" applyNumberFormat="1" applyFont="1" applyFill="1" applyBorder="1" applyAlignment="1">
      <alignment horizontal="left"/>
    </xf>
    <xf numFmtId="3" fontId="40" fillId="0" borderId="148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12" fillId="0" borderId="0" xfId="0" applyNumberFormat="1" applyFont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40" fillId="0" borderId="148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0" fontId="41" fillId="0" borderId="0" xfId="0" applyFont="1" applyAlignment="1">
      <alignment/>
    </xf>
    <xf numFmtId="0" fontId="17" fillId="0" borderId="0" xfId="0" applyFont="1" applyAlignment="1">
      <alignment/>
    </xf>
    <xf numFmtId="3" fontId="12" fillId="0" borderId="133" xfId="0" applyNumberFormat="1" applyFont="1" applyBorder="1" applyAlignment="1">
      <alignment/>
    </xf>
    <xf numFmtId="3" fontId="12" fillId="39" borderId="25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/>
    </xf>
    <xf numFmtId="3" fontId="12" fillId="39" borderId="145" xfId="0" applyNumberFormat="1" applyFont="1" applyFill="1" applyBorder="1" applyAlignment="1">
      <alignment/>
    </xf>
    <xf numFmtId="3" fontId="12" fillId="39" borderId="25" xfId="0" applyNumberFormat="1" applyFont="1" applyFill="1" applyBorder="1" applyAlignment="1">
      <alignment/>
    </xf>
    <xf numFmtId="3" fontId="40" fillId="39" borderId="130" xfId="0" applyNumberFormat="1" applyFont="1" applyFill="1" applyBorder="1" applyAlignment="1">
      <alignment/>
    </xf>
    <xf numFmtId="3" fontId="12" fillId="0" borderId="145" xfId="0" applyNumberFormat="1" applyFont="1" applyBorder="1" applyAlignment="1">
      <alignment/>
    </xf>
    <xf numFmtId="3" fontId="40" fillId="0" borderId="25" xfId="0" applyNumberFormat="1" applyFont="1" applyFill="1" applyBorder="1" applyAlignment="1">
      <alignment horizontal="right"/>
    </xf>
    <xf numFmtId="0" fontId="0" fillId="0" borderId="25" xfId="0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40" fillId="0" borderId="94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0" fillId="0" borderId="94" xfId="0" applyNumberFormat="1" applyFont="1" applyFill="1" applyBorder="1" applyAlignment="1">
      <alignment horizontal="right"/>
    </xf>
    <xf numFmtId="3" fontId="40" fillId="0" borderId="147" xfId="0" applyNumberFormat="1" applyFont="1" applyFill="1" applyBorder="1" applyAlignment="1">
      <alignment horizontal="right"/>
    </xf>
    <xf numFmtId="49" fontId="12" fillId="0" borderId="38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/>
    </xf>
    <xf numFmtId="4" fontId="12" fillId="0" borderId="27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40" fillId="0" borderId="25" xfId="0" applyNumberFormat="1" applyFont="1" applyFill="1" applyBorder="1" applyAlignment="1">
      <alignment horizontal="left"/>
    </xf>
    <xf numFmtId="3" fontId="12" fillId="0" borderId="25" xfId="0" applyNumberFormat="1" applyFont="1" applyFill="1" applyBorder="1" applyAlignment="1">
      <alignment horizontal="left"/>
    </xf>
    <xf numFmtId="3" fontId="12" fillId="38" borderId="13" xfId="0" applyNumberFormat="1" applyFont="1" applyFill="1" applyBorder="1" applyAlignment="1">
      <alignment/>
    </xf>
    <xf numFmtId="3" fontId="12" fillId="0" borderId="25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40" fillId="0" borderId="13" xfId="0" applyNumberFormat="1" applyFont="1" applyFill="1" applyBorder="1" applyAlignment="1">
      <alignment horizontal="left"/>
    </xf>
    <xf numFmtId="3" fontId="40" fillId="0" borderId="131" xfId="0" applyNumberFormat="1" applyFont="1" applyFill="1" applyBorder="1" applyAlignment="1">
      <alignment horizontal="left"/>
    </xf>
    <xf numFmtId="3" fontId="40" fillId="0" borderId="79" xfId="0" applyNumberFormat="1" applyFont="1" applyFill="1" applyBorder="1" applyAlignment="1">
      <alignment horizontal="right"/>
    </xf>
    <xf numFmtId="0" fontId="43" fillId="0" borderId="0" xfId="62" applyProtection="1">
      <alignment/>
      <protection locked="0"/>
    </xf>
    <xf numFmtId="0" fontId="16" fillId="0" borderId="149" xfId="62" applyFont="1" applyBorder="1" applyAlignment="1" applyProtection="1">
      <alignment horizontal="center" vertical="center" wrapText="1"/>
      <protection/>
    </xf>
    <xf numFmtId="0" fontId="16" fillId="0" borderId="150" xfId="62" applyFont="1" applyBorder="1" applyAlignment="1" applyProtection="1">
      <alignment horizontal="center" vertical="center"/>
      <protection/>
    </xf>
    <xf numFmtId="0" fontId="16" fillId="0" borderId="151" xfId="62" applyFont="1" applyBorder="1" applyAlignment="1" applyProtection="1">
      <alignment horizontal="center" vertical="center"/>
      <protection/>
    </xf>
    <xf numFmtId="0" fontId="43" fillId="0" borderId="0" xfId="62" applyProtection="1">
      <alignment/>
      <protection/>
    </xf>
    <xf numFmtId="0" fontId="13" fillId="0" borderId="152" xfId="62" applyFont="1" applyBorder="1" applyAlignment="1" applyProtection="1">
      <alignment horizontal="left" vertical="center"/>
      <protection/>
    </xf>
    <xf numFmtId="0" fontId="45" fillId="0" borderId="11" xfId="62" applyFont="1" applyBorder="1" applyAlignment="1" applyProtection="1">
      <alignment vertical="center"/>
      <protection/>
    </xf>
    <xf numFmtId="167" fontId="13" fillId="0" borderId="11" xfId="62" applyNumberFormat="1" applyFont="1" applyBorder="1" applyAlignment="1" applyProtection="1">
      <alignment vertical="center"/>
      <protection/>
    </xf>
    <xf numFmtId="167" fontId="13" fillId="0" borderId="153" xfId="62" applyNumberFormat="1" applyFont="1" applyBorder="1" applyAlignment="1" applyProtection="1">
      <alignment vertical="center"/>
      <protection/>
    </xf>
    <xf numFmtId="0" fontId="43" fillId="0" borderId="0" xfId="62" applyAlignment="1" applyProtection="1">
      <alignment vertical="center"/>
      <protection/>
    </xf>
    <xf numFmtId="0" fontId="13" fillId="0" borderId="11" xfId="62" applyFont="1" applyBorder="1" applyAlignment="1" applyProtection="1">
      <alignment vertical="center"/>
      <protection locked="0"/>
    </xf>
    <xf numFmtId="167" fontId="13" fillId="0" borderId="11" xfId="62" applyNumberFormat="1" applyFont="1" applyBorder="1" applyAlignment="1" applyProtection="1">
      <alignment vertical="center"/>
      <protection locked="0"/>
    </xf>
    <xf numFmtId="3" fontId="43" fillId="0" borderId="0" xfId="62" applyNumberFormat="1" applyAlignment="1" applyProtection="1">
      <alignment vertical="center"/>
      <protection locked="0"/>
    </xf>
    <xf numFmtId="0" fontId="43" fillId="0" borderId="0" xfId="62" applyAlignment="1" applyProtection="1">
      <alignment vertical="center"/>
      <protection locked="0"/>
    </xf>
    <xf numFmtId="0" fontId="13" fillId="0" borderId="154" xfId="62" applyFont="1" applyBorder="1" applyAlignment="1" applyProtection="1">
      <alignment horizontal="left" vertical="center"/>
      <protection/>
    </xf>
    <xf numFmtId="0" fontId="16" fillId="0" borderId="155" xfId="62" applyFont="1" applyBorder="1" applyAlignment="1" applyProtection="1">
      <alignment vertical="center"/>
      <protection/>
    </xf>
    <xf numFmtId="167" fontId="16" fillId="0" borderId="155" xfId="62" applyNumberFormat="1" applyFont="1" applyBorder="1" applyAlignment="1" applyProtection="1">
      <alignment vertical="center"/>
      <protection/>
    </xf>
    <xf numFmtId="167" fontId="16" fillId="0" borderId="156" xfId="62" applyNumberFormat="1" applyFont="1" applyBorder="1" applyAlignment="1" applyProtection="1">
      <alignment vertical="center"/>
      <protection/>
    </xf>
    <xf numFmtId="3" fontId="43" fillId="0" borderId="0" xfId="62" applyNumberFormat="1" applyAlignment="1" applyProtection="1">
      <alignment vertical="center"/>
      <protection/>
    </xf>
    <xf numFmtId="0" fontId="16" fillId="0" borderId="154" xfId="62" applyFont="1" applyBorder="1" applyAlignment="1" applyProtection="1">
      <alignment horizontal="left" vertical="center"/>
      <protection/>
    </xf>
    <xf numFmtId="167" fontId="43" fillId="0" borderId="0" xfId="62" applyNumberFormat="1" applyAlignment="1" applyProtection="1">
      <alignment vertical="center"/>
      <protection/>
    </xf>
    <xf numFmtId="0" fontId="13" fillId="0" borderId="0" xfId="62" applyFont="1" applyProtection="1">
      <alignment/>
      <protection/>
    </xf>
    <xf numFmtId="0" fontId="13" fillId="0" borderId="0" xfId="62" applyFont="1" applyProtection="1">
      <alignment/>
      <protection locked="0"/>
    </xf>
    <xf numFmtId="0" fontId="13" fillId="0" borderId="0" xfId="61">
      <alignment/>
      <protection/>
    </xf>
    <xf numFmtId="167" fontId="46" fillId="0" borderId="0" xfId="61" applyNumberFormat="1" applyFont="1" applyAlignment="1">
      <alignment horizontal="center" vertical="center" wrapText="1"/>
      <protection/>
    </xf>
    <xf numFmtId="167" fontId="46" fillId="0" borderId="0" xfId="61" applyNumberFormat="1" applyFont="1" applyAlignment="1">
      <alignment vertical="center" wrapText="1"/>
      <protection/>
    </xf>
    <xf numFmtId="167" fontId="9" fillId="0" borderId="0" xfId="61" applyNumberFormat="1" applyFont="1" applyAlignment="1">
      <alignment horizontal="right"/>
      <protection/>
    </xf>
    <xf numFmtId="167" fontId="33" fillId="0" borderId="0" xfId="61" applyNumberFormat="1" applyFont="1" applyBorder="1" applyAlignment="1">
      <alignment vertical="center" wrapText="1"/>
      <protection/>
    </xf>
    <xf numFmtId="167" fontId="33" fillId="0" borderId="0" xfId="61" applyNumberFormat="1" applyFont="1" applyAlignment="1">
      <alignment vertical="center" wrapText="1"/>
      <protection/>
    </xf>
    <xf numFmtId="0" fontId="4" fillId="0" borderId="33" xfId="61" applyFont="1" applyBorder="1" applyAlignment="1">
      <alignment horizontal="center" vertical="center" wrapText="1"/>
      <protection/>
    </xf>
    <xf numFmtId="0" fontId="4" fillId="0" borderId="28" xfId="61" applyFont="1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 wrapText="1"/>
      <protection/>
    </xf>
    <xf numFmtId="0" fontId="34" fillId="0" borderId="0" xfId="61" applyFont="1" applyAlignment="1">
      <alignment horizontal="center" vertical="center" wrapText="1"/>
      <protection/>
    </xf>
    <xf numFmtId="0" fontId="4" fillId="0" borderId="40" xfId="61" applyFont="1" applyBorder="1" applyAlignment="1">
      <alignment horizontal="centerContinuous" vertical="center" wrapText="1"/>
      <protection/>
    </xf>
    <xf numFmtId="0" fontId="4" fillId="0" borderId="41" xfId="61" applyFont="1" applyBorder="1" applyAlignment="1">
      <alignment horizontal="centerContinuous" vertical="center" wrapText="1"/>
      <protection/>
    </xf>
    <xf numFmtId="0" fontId="4" fillId="0" borderId="42" xfId="61" applyFont="1" applyBorder="1" applyAlignment="1">
      <alignment horizontal="centerContinuous" vertical="center" wrapText="1"/>
      <protection/>
    </xf>
    <xf numFmtId="0" fontId="34" fillId="0" borderId="0" xfId="61" applyFont="1" applyAlignment="1">
      <alignment vertical="center" wrapText="1"/>
      <protection/>
    </xf>
    <xf numFmtId="0" fontId="1" fillId="0" borderId="35" xfId="61" applyFont="1" applyBorder="1" applyAlignment="1">
      <alignment vertical="center" wrapText="1"/>
      <protection/>
    </xf>
    <xf numFmtId="167" fontId="1" fillId="0" borderId="14" xfId="61" applyNumberFormat="1" applyFont="1" applyBorder="1" applyAlignment="1" applyProtection="1">
      <alignment vertical="center" wrapText="1"/>
      <protection locked="0"/>
    </xf>
    <xf numFmtId="167" fontId="1" fillId="0" borderId="36" xfId="61" applyNumberFormat="1" applyFont="1" applyBorder="1" applyAlignment="1" applyProtection="1">
      <alignment vertical="center" wrapText="1"/>
      <protection locked="0"/>
    </xf>
    <xf numFmtId="0" fontId="13" fillId="0" borderId="0" xfId="61" applyAlignment="1">
      <alignment vertical="center" wrapText="1"/>
      <protection/>
    </xf>
    <xf numFmtId="0" fontId="1" fillId="0" borderId="37" xfId="61" applyFont="1" applyBorder="1" applyAlignment="1">
      <alignment vertical="center" wrapText="1"/>
      <protection/>
    </xf>
    <xf numFmtId="167" fontId="1" fillId="0" borderId="11" xfId="61" applyNumberFormat="1" applyFont="1" applyBorder="1" applyAlignment="1" applyProtection="1">
      <alignment vertical="center" wrapText="1"/>
      <protection locked="0"/>
    </xf>
    <xf numFmtId="167" fontId="1" fillId="0" borderId="25" xfId="61" applyNumberFormat="1" applyFont="1" applyBorder="1" applyAlignment="1" applyProtection="1">
      <alignment vertical="center" wrapText="1"/>
      <protection locked="0"/>
    </xf>
    <xf numFmtId="0" fontId="1" fillId="0" borderId="139" xfId="61" applyFont="1" applyBorder="1" applyAlignment="1">
      <alignment vertical="center" wrapText="1"/>
      <protection/>
    </xf>
    <xf numFmtId="167" fontId="1" fillId="0" borderId="26" xfId="61" applyNumberFormat="1" applyFont="1" applyBorder="1" applyAlignment="1" applyProtection="1">
      <alignment vertical="center" wrapText="1"/>
      <protection locked="0"/>
    </xf>
    <xf numFmtId="167" fontId="1" fillId="0" borderId="130" xfId="61" applyNumberFormat="1" applyFont="1" applyBorder="1" applyAlignment="1" applyProtection="1">
      <alignment vertical="center" wrapText="1"/>
      <protection locked="0"/>
    </xf>
    <xf numFmtId="0" fontId="4" fillId="0" borderId="139" xfId="61" applyFont="1" applyBorder="1" applyAlignment="1">
      <alignment vertical="center" wrapText="1"/>
      <protection/>
    </xf>
    <xf numFmtId="167" fontId="4" fillId="0" borderId="26" xfId="61" applyNumberFormat="1" applyFont="1" applyBorder="1" applyAlignment="1">
      <alignment vertical="center" wrapText="1"/>
      <protection/>
    </xf>
    <xf numFmtId="167" fontId="4" fillId="0" borderId="130" xfId="61" applyNumberFormat="1" applyFont="1" applyBorder="1" applyAlignment="1">
      <alignment vertical="center" wrapText="1"/>
      <protection/>
    </xf>
    <xf numFmtId="0" fontId="36" fillId="0" borderId="0" xfId="61" applyFont="1" applyAlignment="1">
      <alignment vertical="center" wrapText="1"/>
      <protection/>
    </xf>
    <xf numFmtId="0" fontId="4" fillId="0" borderId="40" xfId="61" applyFont="1" applyBorder="1" applyAlignment="1">
      <alignment vertical="center" wrapText="1"/>
      <protection/>
    </xf>
    <xf numFmtId="167" fontId="4" fillId="0" borderId="41" xfId="61" applyNumberFormat="1" applyFont="1" applyBorder="1" applyAlignment="1">
      <alignment vertical="center" wrapText="1"/>
      <protection/>
    </xf>
    <xf numFmtId="167" fontId="4" fillId="0" borderId="42" xfId="61" applyNumberFormat="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167" fontId="4" fillId="0" borderId="0" xfId="61" applyNumberFormat="1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16" fillId="0" borderId="0" xfId="61" applyFont="1" applyAlignment="1">
      <alignment vertical="center" wrapText="1"/>
      <protection/>
    </xf>
    <xf numFmtId="0" fontId="1" fillId="0" borderId="43" xfId="61" applyFont="1" applyBorder="1" applyAlignment="1">
      <alignment vertical="center" wrapText="1"/>
      <protection/>
    </xf>
    <xf numFmtId="167" fontId="1" fillId="0" borderId="83" xfId="61" applyNumberFormat="1" applyFont="1" applyBorder="1" applyAlignment="1" applyProtection="1">
      <alignment vertical="center" wrapText="1"/>
      <protection locked="0"/>
    </xf>
    <xf numFmtId="167" fontId="1" fillId="0" borderId="145" xfId="61" applyNumberFormat="1" applyFont="1" applyBorder="1" applyAlignment="1" applyProtection="1">
      <alignment vertical="center" wrapText="1"/>
      <protection locked="0"/>
    </xf>
    <xf numFmtId="167" fontId="27" fillId="0" borderId="11" xfId="61" applyNumberFormat="1" applyFont="1" applyBorder="1" applyAlignment="1" applyProtection="1">
      <alignment vertical="center" wrapText="1"/>
      <protection locked="0"/>
    </xf>
    <xf numFmtId="167" fontId="27" fillId="0" borderId="25" xfId="61" applyNumberFormat="1" applyFont="1" applyBorder="1" applyAlignment="1" applyProtection="1">
      <alignment vertical="center" wrapText="1"/>
      <protection locked="0"/>
    </xf>
    <xf numFmtId="0" fontId="15" fillId="0" borderId="0" xfId="61" applyFont="1" applyAlignment="1">
      <alignment vertical="center" wrapText="1"/>
      <protection/>
    </xf>
    <xf numFmtId="9" fontId="0" fillId="0" borderId="36" xfId="0" applyNumberFormat="1" applyBorder="1" applyAlignment="1">
      <alignment/>
    </xf>
    <xf numFmtId="9" fontId="21" fillId="0" borderId="34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3" fontId="1" fillId="0" borderId="25" xfId="0" applyNumberFormat="1" applyFont="1" applyBorder="1" applyAlignment="1">
      <alignment vertical="top" wrapText="1"/>
    </xf>
    <xf numFmtId="0" fontId="13" fillId="0" borderId="157" xfId="62" applyFont="1" applyBorder="1" applyAlignment="1" applyProtection="1">
      <alignment horizontal="left" vertical="center"/>
      <protection/>
    </xf>
    <xf numFmtId="0" fontId="13" fillId="0" borderId="29" xfId="62" applyFont="1" applyBorder="1" applyAlignment="1" applyProtection="1">
      <alignment vertical="center"/>
      <protection locked="0"/>
    </xf>
    <xf numFmtId="167" fontId="13" fillId="0" borderId="29" xfId="62" applyNumberFormat="1" applyFont="1" applyBorder="1" applyAlignment="1" applyProtection="1">
      <alignment vertical="center"/>
      <protection locked="0"/>
    </xf>
    <xf numFmtId="167" fontId="13" fillId="0" borderId="158" xfId="62" applyNumberFormat="1" applyFont="1" applyBorder="1" applyAlignment="1" applyProtection="1">
      <alignment vertical="center"/>
      <protection/>
    </xf>
    <xf numFmtId="0" fontId="1" fillId="0" borderId="40" xfId="61" applyFont="1" applyBorder="1" applyAlignment="1">
      <alignment vertical="center" wrapText="1"/>
      <protection/>
    </xf>
    <xf numFmtId="167" fontId="1" fillId="0" borderId="41" xfId="61" applyNumberFormat="1" applyFont="1" applyBorder="1" applyAlignment="1" applyProtection="1">
      <alignment vertical="center" wrapText="1"/>
      <protection locked="0"/>
    </xf>
    <xf numFmtId="167" fontId="1" fillId="0" borderId="42" xfId="61" applyNumberFormat="1" applyFont="1" applyBorder="1" applyAlignment="1" applyProtection="1">
      <alignment vertical="center" wrapText="1"/>
      <protection locked="0"/>
    </xf>
    <xf numFmtId="3" fontId="1" fillId="0" borderId="39" xfId="0" applyNumberFormat="1" applyFont="1" applyBorder="1" applyAlignment="1">
      <alignment horizontal="right" vertical="top" wrapText="1"/>
    </xf>
    <xf numFmtId="0" fontId="1" fillId="33" borderId="22" xfId="0" applyFont="1" applyFill="1" applyBorder="1" applyAlignment="1">
      <alignment vertical="top" wrapText="1"/>
    </xf>
    <xf numFmtId="0" fontId="21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176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13" fillId="0" borderId="29" xfId="60" applyFont="1" applyBorder="1" applyAlignment="1" applyProtection="1">
      <alignment vertical="center" wrapText="1"/>
      <protection locked="0"/>
    </xf>
    <xf numFmtId="167" fontId="13" fillId="0" borderId="29" xfId="60" applyNumberFormat="1" applyBorder="1" applyAlignment="1" applyProtection="1">
      <alignment vertical="center" wrapText="1"/>
      <protection locked="0"/>
    </xf>
    <xf numFmtId="167" fontId="13" fillId="0" borderId="129" xfId="60" applyNumberFormat="1" applyBorder="1" applyAlignment="1" applyProtection="1">
      <alignment vertical="center" wrapText="1"/>
      <protection locked="0"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97" xfId="60" applyFont="1" applyBorder="1" applyAlignment="1">
      <alignment horizontal="center" vertical="center" wrapText="1"/>
      <protection/>
    </xf>
    <xf numFmtId="0" fontId="1" fillId="0" borderId="13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 quotePrefix="1">
      <alignment horizontal="right" vertical="top" wrapText="1"/>
    </xf>
    <xf numFmtId="0" fontId="1" fillId="0" borderId="115" xfId="0" applyFont="1" applyBorder="1" applyAlignment="1">
      <alignment horizontal="right" vertical="top" wrapText="1"/>
    </xf>
    <xf numFmtId="0" fontId="1" fillId="0" borderId="131" xfId="0" applyFont="1" applyBorder="1" applyAlignment="1">
      <alignment horizontal="right" vertical="top" wrapText="1"/>
    </xf>
    <xf numFmtId="49" fontId="4" fillId="0" borderId="117" xfId="0" applyNumberFormat="1" applyFont="1" applyBorder="1" applyAlignment="1">
      <alignment horizontal="right" vertical="top" wrapText="1"/>
    </xf>
    <xf numFmtId="3" fontId="1" fillId="0" borderId="119" xfId="0" applyNumberFormat="1" applyFont="1" applyFill="1" applyBorder="1" applyAlignment="1">
      <alignment horizontal="right" vertical="center" wrapText="1"/>
    </xf>
    <xf numFmtId="0" fontId="1" fillId="0" borderId="159" xfId="0" applyFont="1" applyBorder="1" applyAlignment="1">
      <alignment horizontal="center"/>
    </xf>
    <xf numFmtId="0" fontId="1" fillId="0" borderId="125" xfId="0" applyFont="1" applyBorder="1" applyAlignment="1">
      <alignment vertical="top" wrapText="1"/>
    </xf>
    <xf numFmtId="0" fontId="0" fillId="0" borderId="11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3" fontId="1" fillId="0" borderId="160" xfId="0" applyNumberFormat="1" applyFont="1" applyBorder="1" applyAlignment="1">
      <alignment horizontal="center"/>
    </xf>
    <xf numFmtId="3" fontId="1" fillId="0" borderId="161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/>
    </xf>
    <xf numFmtId="3" fontId="1" fillId="0" borderId="139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7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136" xfId="0" applyNumberFormat="1" applyFont="1" applyBorder="1" applyAlignment="1">
      <alignment/>
    </xf>
    <xf numFmtId="0" fontId="49" fillId="0" borderId="0" xfId="0" applyFont="1" applyAlignment="1">
      <alignment horizontal="right"/>
    </xf>
    <xf numFmtId="0" fontId="1" fillId="0" borderId="1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62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6" fillId="0" borderId="16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1" fillId="0" borderId="164" xfId="0" applyFont="1" applyBorder="1" applyAlignment="1">
      <alignment/>
    </xf>
    <xf numFmtId="0" fontId="7" fillId="0" borderId="50" xfId="0" applyFont="1" applyBorder="1" applyAlignment="1">
      <alignment/>
    </xf>
    <xf numFmtId="0" fontId="0" fillId="0" borderId="102" xfId="0" applyBorder="1" applyAlignment="1">
      <alignment/>
    </xf>
    <xf numFmtId="0" fontId="0" fillId="0" borderId="0" xfId="0" applyBorder="1" applyAlignment="1">
      <alignment/>
    </xf>
    <xf numFmtId="0" fontId="3" fillId="0" borderId="165" xfId="0" applyFont="1" applyBorder="1" applyAlignment="1">
      <alignment/>
    </xf>
    <xf numFmtId="0" fontId="3" fillId="0" borderId="114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57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right" vertical="center" wrapText="1"/>
    </xf>
    <xf numFmtId="3" fontId="4" fillId="34" borderId="57" xfId="0" applyNumberFormat="1" applyFont="1" applyFill="1" applyBorder="1" applyAlignment="1">
      <alignment horizontal="right" vertical="center" wrapText="1"/>
    </xf>
    <xf numFmtId="0" fontId="1" fillId="0" borderId="57" xfId="0" applyFont="1" applyBorder="1" applyAlignment="1">
      <alignment horizontal="center" vertical="top" wrapText="1"/>
    </xf>
    <xf numFmtId="0" fontId="1" fillId="0" borderId="57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center" vertical="center" wrapText="1"/>
    </xf>
    <xf numFmtId="0" fontId="1" fillId="0" borderId="57" xfId="0" applyFont="1" applyBorder="1" applyAlignment="1">
      <alignment/>
    </xf>
    <xf numFmtId="3" fontId="4" fillId="34" borderId="166" xfId="0" applyNumberFormat="1" applyFont="1" applyFill="1" applyBorder="1" applyAlignment="1">
      <alignment horizontal="right" vertical="center" wrapText="1"/>
    </xf>
    <xf numFmtId="3" fontId="1" fillId="0" borderId="39" xfId="0" applyNumberFormat="1" applyFont="1" applyFill="1" applyBorder="1" applyAlignment="1">
      <alignment horizontal="right" vertical="top" wrapText="1"/>
    </xf>
    <xf numFmtId="0" fontId="1" fillId="0" borderId="23" xfId="0" applyNumberFormat="1" applyFont="1" applyBorder="1" applyAlignment="1">
      <alignment wrapText="1"/>
    </xf>
    <xf numFmtId="0" fontId="1" fillId="0" borderId="20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1" fillId="0" borderId="159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" fillId="0" borderId="167" xfId="0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6" fillId="0" borderId="113" xfId="0" applyFont="1" applyBorder="1" applyAlignment="1">
      <alignment horizontal="center" vertical="top" wrapText="1"/>
    </xf>
    <xf numFmtId="0" fontId="0" fillId="0" borderId="120" xfId="0" applyFont="1" applyBorder="1" applyAlignment="1">
      <alignment horizontal="center" vertical="center"/>
    </xf>
    <xf numFmtId="0" fontId="0" fillId="0" borderId="114" xfId="0" applyBorder="1" applyAlignment="1">
      <alignment/>
    </xf>
    <xf numFmtId="0" fontId="0" fillId="0" borderId="73" xfId="0" applyBorder="1" applyAlignment="1">
      <alignment/>
    </xf>
    <xf numFmtId="0" fontId="1" fillId="0" borderId="54" xfId="0" applyFont="1" applyBorder="1" applyAlignment="1">
      <alignment horizontal="center" vertical="top" wrapText="1"/>
    </xf>
    <xf numFmtId="0" fontId="1" fillId="0" borderId="89" xfId="0" applyFont="1" applyBorder="1" applyAlignment="1">
      <alignment horizontal="center" vertical="top" wrapText="1"/>
    </xf>
    <xf numFmtId="0" fontId="1" fillId="0" borderId="168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6" fillId="0" borderId="72" xfId="0" applyFont="1" applyBorder="1" applyAlignment="1">
      <alignment horizontal="center" vertical="top" wrapText="1"/>
    </xf>
    <xf numFmtId="0" fontId="6" fillId="0" borderId="169" xfId="0" applyFont="1" applyBorder="1" applyAlignment="1">
      <alignment horizontal="center" vertical="top" wrapText="1"/>
    </xf>
    <xf numFmtId="0" fontId="6" fillId="0" borderId="17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167" fontId="1" fillId="0" borderId="0" xfId="56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7" fontId="3" fillId="0" borderId="0" xfId="57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6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72" xfId="0" applyFont="1" applyBorder="1" applyAlignment="1">
      <alignment horizontal="center" wrapText="1"/>
    </xf>
    <xf numFmtId="0" fontId="4" fillId="0" borderId="169" xfId="0" applyFont="1" applyBorder="1" applyAlignment="1">
      <alignment horizontal="center" wrapText="1"/>
    </xf>
    <xf numFmtId="0" fontId="4" fillId="0" borderId="171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96" xfId="0" applyFont="1" applyBorder="1" applyAlignment="1">
      <alignment horizontal="center" wrapText="1"/>
    </xf>
    <xf numFmtId="0" fontId="4" fillId="0" borderId="113" xfId="0" applyFont="1" applyBorder="1" applyAlignment="1">
      <alignment horizontal="center" wrapText="1"/>
    </xf>
    <xf numFmtId="0" fontId="4" fillId="0" borderId="172" xfId="0" applyFont="1" applyBorder="1" applyAlignment="1">
      <alignment horizontal="center" wrapText="1"/>
    </xf>
    <xf numFmtId="0" fontId="1" fillId="0" borderId="72" xfId="0" applyFont="1" applyBorder="1" applyAlignment="1">
      <alignment horizontal="center"/>
    </xf>
    <xf numFmtId="0" fontId="1" fillId="0" borderId="169" xfId="0" applyFont="1" applyBorder="1" applyAlignment="1">
      <alignment horizontal="center"/>
    </xf>
    <xf numFmtId="0" fontId="1" fillId="0" borderId="17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34" borderId="174" xfId="0" applyFont="1" applyFill="1" applyBorder="1" applyAlignment="1">
      <alignment horizontal="center" vertical="top" wrapText="1"/>
    </xf>
    <xf numFmtId="0" fontId="2" fillId="34" borderId="85" xfId="0" applyFont="1" applyFill="1" applyBorder="1" applyAlignment="1">
      <alignment horizontal="center" vertical="top" wrapText="1"/>
    </xf>
    <xf numFmtId="0" fontId="0" fillId="0" borderId="114" xfId="0" applyBorder="1" applyAlignment="1">
      <alignment/>
    </xf>
    <xf numFmtId="0" fontId="0" fillId="0" borderId="17" xfId="0" applyBorder="1" applyAlignment="1">
      <alignment/>
    </xf>
    <xf numFmtId="0" fontId="2" fillId="34" borderId="2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8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1" fillId="0" borderId="1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75" xfId="0" applyFont="1" applyBorder="1" applyAlignment="1">
      <alignment horizontal="center" vertical="top" wrapText="1"/>
    </xf>
    <xf numFmtId="0" fontId="1" fillId="0" borderId="176" xfId="0" applyFont="1" applyBorder="1" applyAlignment="1">
      <alignment horizontal="center" vertical="top" wrapText="1"/>
    </xf>
    <xf numFmtId="3" fontId="1" fillId="0" borderId="116" xfId="0" applyNumberFormat="1" applyFont="1" applyBorder="1" applyAlignment="1">
      <alignment horizontal="right" vertical="top" wrapText="1"/>
    </xf>
    <xf numFmtId="3" fontId="1" fillId="0" borderId="113" xfId="0" applyNumberFormat="1" applyFont="1" applyBorder="1" applyAlignment="1">
      <alignment horizontal="right" vertical="top" wrapText="1"/>
    </xf>
    <xf numFmtId="0" fontId="2" fillId="0" borderId="111" xfId="0" applyFont="1" applyFill="1" applyBorder="1" applyAlignment="1">
      <alignment horizontal="center" vertical="top" wrapText="1"/>
    </xf>
    <xf numFmtId="0" fontId="2" fillId="0" borderId="127" xfId="0" applyFont="1" applyFill="1" applyBorder="1" applyAlignment="1">
      <alignment horizontal="center" vertical="top" wrapText="1"/>
    </xf>
    <xf numFmtId="0" fontId="2" fillId="0" borderId="56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1" fillId="0" borderId="159" xfId="0" applyFont="1" applyBorder="1" applyAlignment="1">
      <alignment/>
    </xf>
    <xf numFmtId="0" fontId="0" fillId="0" borderId="0" xfId="0" applyBorder="1" applyAlignment="1">
      <alignment/>
    </xf>
    <xf numFmtId="0" fontId="0" fillId="0" borderId="102" xfId="0" applyBorder="1" applyAlignment="1">
      <alignment/>
    </xf>
    <xf numFmtId="0" fontId="2" fillId="34" borderId="8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1" fillId="0" borderId="81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1" fillId="0" borderId="81" xfId="0" applyFont="1" applyBorder="1" applyAlignment="1">
      <alignment wrapText="1"/>
    </xf>
    <xf numFmtId="0" fontId="0" fillId="0" borderId="85" xfId="0" applyBorder="1" applyAlignment="1">
      <alignment wrapText="1"/>
    </xf>
    <xf numFmtId="3" fontId="1" fillId="0" borderId="81" xfId="0" applyNumberFormat="1" applyFont="1" applyBorder="1" applyAlignment="1">
      <alignment horizontal="right" vertical="center" wrapText="1"/>
    </xf>
    <xf numFmtId="3" fontId="0" fillId="0" borderId="85" xfId="0" applyNumberForma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1" fillId="0" borderId="81" xfId="0" applyNumberFormat="1" applyFont="1" applyBorder="1" applyAlignment="1">
      <alignment wrapText="1"/>
    </xf>
    <xf numFmtId="0" fontId="0" fillId="0" borderId="24" xfId="0" applyBorder="1" applyAlignment="1">
      <alignment/>
    </xf>
    <xf numFmtId="0" fontId="0" fillId="0" borderId="85" xfId="0" applyBorder="1" applyAlignment="1">
      <alignment/>
    </xf>
    <xf numFmtId="3" fontId="1" fillId="0" borderId="81" xfId="0" applyNumberFormat="1" applyFon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  <xf numFmtId="3" fontId="1" fillId="0" borderId="81" xfId="0" applyNumberFormat="1" applyFont="1" applyFill="1" applyBorder="1" applyAlignment="1">
      <alignment horizontal="right" vertical="center" wrapText="1"/>
    </xf>
    <xf numFmtId="10" fontId="1" fillId="0" borderId="81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10" fontId="1" fillId="0" borderId="81" xfId="0" applyNumberFormat="1" applyFont="1" applyBorder="1" applyAlignment="1">
      <alignment horizontal="right" vertical="center" wrapText="1"/>
    </xf>
    <xf numFmtId="0" fontId="0" fillId="0" borderId="85" xfId="0" applyBorder="1" applyAlignment="1">
      <alignment horizontal="right" vertical="center" wrapText="1"/>
    </xf>
    <xf numFmtId="0" fontId="1" fillId="0" borderId="81" xfId="0" applyFont="1" applyBorder="1" applyAlignment="1">
      <alignment horizontal="right" vertical="center" wrapText="1"/>
    </xf>
    <xf numFmtId="0" fontId="1" fillId="0" borderId="81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1" fillId="0" borderId="177" xfId="0" applyFont="1" applyBorder="1" applyAlignment="1">
      <alignment horizontal="center"/>
    </xf>
    <xf numFmtId="0" fontId="19" fillId="36" borderId="118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128" xfId="0" applyFont="1" applyFill="1" applyBorder="1" applyAlignment="1">
      <alignment horizontal="center" vertical="center" wrapText="1"/>
    </xf>
    <xf numFmtId="0" fontId="19" fillId="36" borderId="119" xfId="0" applyFont="1" applyFill="1" applyBorder="1" applyAlignment="1">
      <alignment horizontal="center" vertical="center" wrapText="1"/>
    </xf>
    <xf numFmtId="0" fontId="19" fillId="36" borderId="120" xfId="0" applyFont="1" applyFill="1" applyBorder="1" applyAlignment="1">
      <alignment horizontal="center" vertical="center" wrapText="1"/>
    </xf>
    <xf numFmtId="0" fontId="19" fillId="36" borderId="18" xfId="0" applyFont="1" applyFill="1" applyBorder="1" applyAlignment="1">
      <alignment horizontal="center" vertical="center" wrapText="1"/>
    </xf>
    <xf numFmtId="0" fontId="19" fillId="36" borderId="119" xfId="0" applyFont="1" applyFill="1" applyBorder="1" applyAlignment="1">
      <alignment horizontal="center" vertical="center" wrapText="1"/>
    </xf>
    <xf numFmtId="0" fontId="19" fillId="36" borderId="120" xfId="0" applyFont="1" applyFill="1" applyBorder="1" applyAlignment="1">
      <alignment horizontal="center" vertical="center" wrapText="1"/>
    </xf>
    <xf numFmtId="0" fontId="19" fillId="36" borderId="18" xfId="0" applyFont="1" applyFill="1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" fillId="0" borderId="114" xfId="0" applyFont="1" applyBorder="1" applyAlignment="1">
      <alignment horizontal="right"/>
    </xf>
    <xf numFmtId="0" fontId="4" fillId="34" borderId="81" xfId="0" applyFont="1" applyFill="1" applyBorder="1" applyAlignment="1">
      <alignment horizontal="center" vertical="top" wrapText="1"/>
    </xf>
    <xf numFmtId="0" fontId="4" fillId="34" borderId="8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60" applyFont="1" applyAlignment="1">
      <alignment horizontal="center" vertical="center" wrapText="1"/>
      <protection/>
    </xf>
    <xf numFmtId="0" fontId="13" fillId="0" borderId="0" xfId="60" applyAlignment="1">
      <alignment horizontal="center" vertical="center" wrapText="1"/>
      <protection/>
    </xf>
    <xf numFmtId="167" fontId="32" fillId="0" borderId="0" xfId="58" applyNumberFormat="1" applyFont="1" applyAlignment="1">
      <alignment horizontal="center" vertical="center" wrapText="1"/>
      <protection/>
    </xf>
    <xf numFmtId="0" fontId="21" fillId="34" borderId="52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7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78" xfId="0" applyFont="1" applyFill="1" applyBorder="1" applyAlignment="1">
      <alignment horizontal="center" vertical="center"/>
    </xf>
    <xf numFmtId="0" fontId="21" fillId="34" borderId="5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21" fillId="0" borderId="11" xfId="0" applyNumberFormat="1" applyFont="1" applyBorder="1" applyAlignment="1">
      <alignment horizontal="right"/>
    </xf>
    <xf numFmtId="3" fontId="21" fillId="0" borderId="57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66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0" borderId="99" xfId="0" applyNumberFormat="1" applyFont="1" applyBorder="1" applyAlignment="1">
      <alignment horizontal="right"/>
    </xf>
    <xf numFmtId="3" fontId="21" fillId="0" borderId="92" xfId="0" applyNumberFormat="1" applyFont="1" applyBorder="1" applyAlignment="1">
      <alignment horizontal="right"/>
    </xf>
    <xf numFmtId="3" fontId="21" fillId="0" borderId="179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167" fontId="13" fillId="0" borderId="0" xfId="59" applyNumberFormat="1" applyFont="1" applyAlignment="1">
      <alignment horizontal="center" vertical="center" wrapText="1"/>
      <protection/>
    </xf>
    <xf numFmtId="167" fontId="13" fillId="0" borderId="0" xfId="59" applyNumberFormat="1" applyAlignment="1">
      <alignment horizontal="center" vertical="center" wrapText="1"/>
      <protection/>
    </xf>
    <xf numFmtId="0" fontId="4" fillId="34" borderId="180" xfId="0" applyFont="1" applyFill="1" applyBorder="1" applyAlignment="1">
      <alignment horizontal="center" vertical="top" wrapText="1"/>
    </xf>
    <xf numFmtId="0" fontId="4" fillId="34" borderId="18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4" fillId="34" borderId="7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73" xfId="0" applyFont="1" applyFill="1" applyBorder="1" applyAlignment="1">
      <alignment horizontal="center" vertical="top" wrapText="1"/>
    </xf>
    <xf numFmtId="0" fontId="4" fillId="34" borderId="63" xfId="0" applyFont="1" applyFill="1" applyBorder="1" applyAlignment="1">
      <alignment horizontal="center" vertical="top" wrapText="1"/>
    </xf>
    <xf numFmtId="0" fontId="4" fillId="34" borderId="52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44" fillId="0" borderId="0" xfId="62" applyFont="1" applyAlignment="1" applyProtection="1">
      <alignment horizontal="center"/>
      <protection/>
    </xf>
    <xf numFmtId="0" fontId="13" fillId="0" borderId="182" xfId="62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3" fontId="40" fillId="0" borderId="183" xfId="0" applyNumberFormat="1" applyFont="1" applyFill="1" applyBorder="1" applyAlignment="1">
      <alignment horizontal="left"/>
    </xf>
    <xf numFmtId="3" fontId="40" fillId="0" borderId="146" xfId="0" applyNumberFormat="1" applyFont="1" applyFill="1" applyBorder="1" applyAlignment="1">
      <alignment horizontal="left"/>
    </xf>
    <xf numFmtId="3" fontId="40" fillId="0" borderId="184" xfId="0" applyNumberFormat="1" applyFont="1" applyFill="1" applyBorder="1" applyAlignment="1">
      <alignment horizontal="left"/>
    </xf>
    <xf numFmtId="3" fontId="40" fillId="0" borderId="185" xfId="0" applyNumberFormat="1" applyFont="1" applyFill="1" applyBorder="1" applyAlignment="1">
      <alignment horizontal="left"/>
    </xf>
    <xf numFmtId="3" fontId="40" fillId="0" borderId="147" xfId="0" applyNumberFormat="1" applyFont="1" applyFill="1" applyBorder="1" applyAlignment="1">
      <alignment horizontal="left"/>
    </xf>
    <xf numFmtId="3" fontId="4" fillId="0" borderId="118" xfId="0" applyNumberFormat="1" applyFont="1" applyFill="1" applyBorder="1" applyAlignment="1">
      <alignment horizontal="center" wrapText="1"/>
    </xf>
    <xf numFmtId="3" fontId="4" fillId="0" borderId="32" xfId="0" applyNumberFormat="1" applyFont="1" applyFill="1" applyBorder="1" applyAlignment="1">
      <alignment horizontal="center" wrapText="1"/>
    </xf>
    <xf numFmtId="3" fontId="4" fillId="0" borderId="111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40" fillId="0" borderId="186" xfId="0" applyNumberFormat="1" applyFont="1" applyBorder="1" applyAlignment="1">
      <alignment horizontal="center"/>
    </xf>
    <xf numFmtId="3" fontId="40" fillId="0" borderId="143" xfId="0" applyNumberFormat="1" applyFont="1" applyBorder="1" applyAlignment="1">
      <alignment horizontal="center"/>
    </xf>
    <xf numFmtId="3" fontId="40" fillId="0" borderId="139" xfId="0" applyNumberFormat="1" applyFont="1" applyFill="1" applyBorder="1" applyAlignment="1">
      <alignment horizontal="left"/>
    </xf>
    <xf numFmtId="3" fontId="40" fillId="0" borderId="26" xfId="0" applyNumberFormat="1" applyFont="1" applyFill="1" applyBorder="1" applyAlignment="1">
      <alignment horizontal="left"/>
    </xf>
    <xf numFmtId="3" fontId="4" fillId="0" borderId="128" xfId="0" applyNumberFormat="1" applyFont="1" applyFill="1" applyBorder="1" applyAlignment="1">
      <alignment horizontal="center" wrapText="1"/>
    </xf>
    <xf numFmtId="3" fontId="4" fillId="0" borderId="163" xfId="0" applyNumberFormat="1" applyFont="1" applyFill="1" applyBorder="1" applyAlignment="1">
      <alignment horizontal="center" wrapText="1"/>
    </xf>
    <xf numFmtId="3" fontId="40" fillId="0" borderId="134" xfId="0" applyNumberFormat="1" applyFont="1" applyBorder="1" applyAlignment="1">
      <alignment horizontal="center"/>
    </xf>
    <xf numFmtId="3" fontId="40" fillId="0" borderId="187" xfId="0" applyNumberFormat="1" applyFont="1" applyBorder="1" applyAlignment="1">
      <alignment horizontal="center"/>
    </xf>
    <xf numFmtId="3" fontId="4" fillId="0" borderId="118" xfId="0" applyNumberFormat="1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left" wrapText="1"/>
    </xf>
    <xf numFmtId="3" fontId="4" fillId="0" borderId="128" xfId="0" applyNumberFormat="1" applyFont="1" applyFill="1" applyBorder="1" applyAlignment="1">
      <alignment horizontal="left" wrapText="1"/>
    </xf>
    <xf numFmtId="3" fontId="4" fillId="0" borderId="111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 wrapText="1"/>
    </xf>
    <xf numFmtId="3" fontId="4" fillId="0" borderId="163" xfId="0" applyNumberFormat="1" applyFont="1" applyFill="1" applyBorder="1" applyAlignment="1">
      <alignment horizontal="left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.a melléklet 7-2005 (II.18) rendelet" xfId="56"/>
    <cellStyle name="Normál_1.b melléklet 7-2005 (II.18) rendelet" xfId="57"/>
    <cellStyle name="Normál_11. sz. melléklet Hitelek 7-2005 (II.18) rendelet" xfId="58"/>
    <cellStyle name="Normál_12. sz. melléklet Többéves kihatás 7-2005 (II.18) rendelet" xfId="59"/>
    <cellStyle name="Normál_13. sz. melléklet Adott támogatás 7-2005 (II.18.) rendelet" xfId="60"/>
    <cellStyle name="Normál_7. sz. melléklet 7-2005 (II.18) rendelet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Marcali Város Önkormányzat Bevételeinek megoszlása 2008.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75"/>
          <c:y val="0.2615"/>
          <c:w val="0.51575"/>
          <c:h val="0.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'4.sz. tájékoztató kimutatás (2)'!$A$8:$A$14</c:f>
              <c:strCache/>
            </c:strRef>
          </c:cat>
          <c:val>
            <c:numRef>
              <c:f>'4.sz. tájékoztató kimutatás (2)'!$C$8:$C$14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75"/>
          <c:y val="0.266"/>
          <c:w val="0.34025"/>
          <c:h val="0.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Marcali Város Önkormányzat Kiadásainak megoszlása 2008.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"/>
          <c:y val="0.2995"/>
          <c:w val="0.5345"/>
          <c:h val="0.54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'4.sz. tájékoztató kimutatás (2)'!$A$32:$A$38</c:f>
              <c:strCache/>
            </c:strRef>
          </c:cat>
          <c:val>
            <c:numRef>
              <c:f>'4.sz. tájékoztató kimutatás (2)'!$C$32:$C$38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24675"/>
          <c:w val="0.3155"/>
          <c:h val="0.7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66675</xdr:rowOff>
    </xdr:from>
    <xdr:to>
      <xdr:col>2</xdr:col>
      <xdr:colOff>1228725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57150" y="2552700"/>
        <a:ext cx="56578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39</xdr:row>
      <xdr:rowOff>95250</xdr:rowOff>
    </xdr:from>
    <xdr:to>
      <xdr:col>2</xdr:col>
      <xdr:colOff>1209675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85725" y="6696075"/>
        <a:ext cx="56102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%20kv%20rend.m&#243;d.mell&#233;lkl.2009.febr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9.mutat&#243;sz&#225;mfelm&#233;r&#233;s\2009.normat&#237;va%20t&#225;bl&#225;zatok\2009.%20&#233;vi%20normat&#237;va%20V&#225;ros%20&#246;sszes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9.mutat&#243;sz&#225;mfelm&#233;r&#233;s\2009.%20&#233;vi%20normat&#237;va%20int&#233;zm&#233;nyek.11.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oltsegvetesekBeszamolok\K&#246;lts&#233;gvet&#233;s%202008.&#233;v\2008.kv%20test&#252;leti\2008.KV%20Mell&#233;kletekJAV&#205;TOTT%2003.04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oltsegvetesekBeszamolok\K&#246;lts&#233;gvet&#233;s%202009.&#233;v\2009.%20kv.%20megjegyz&#233;s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melléklet bevétel"/>
      <sheetName val="1sz melléklet kiadás"/>
      <sheetName val="1.a.sz.mell működés mérleg"/>
      <sheetName val="1.b.sz.mell felhalm mérleg"/>
      <sheetName val="2sz melléklet"/>
      <sheetName val="3.a sz mell részb.ön."/>
      <sheetName val="3sz melléklet polghiv"/>
      <sheetName val="4. számú melléklet"/>
      <sheetName val="5.sz melléklet felújítás"/>
      <sheetName val="6. sz. melléklet létszám"/>
      <sheetName val="9.sz. melléklet ált. és céltar"/>
      <sheetName val="10.sz.melléklet többéves kih."/>
      <sheetName val="11.sz melléklet kisebbség"/>
      <sheetName val="12. sz.melléklet ütemterv"/>
      <sheetName val=" 13.sz. melléklet mérleg"/>
    </sheetNames>
    <sheetDataSet>
      <sheetData sheetId="7">
        <row r="15">
          <cell r="D15">
            <v>29020</v>
          </cell>
        </row>
        <row r="25">
          <cell r="D25">
            <v>4710</v>
          </cell>
        </row>
        <row r="91">
          <cell r="D91">
            <v>126378</v>
          </cell>
        </row>
      </sheetData>
      <sheetData sheetId="8">
        <row r="30">
          <cell r="D30">
            <v>58330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Szeszk"/>
      <sheetName val="Óvoda"/>
      <sheetName val="Noszlopy"/>
      <sheetName val="Nemesvid)"/>
      <sheetName val="Zene"/>
      <sheetName val="Mikszáth"/>
      <sheetName val="Szőcsény"/>
      <sheetName val="Gimi"/>
      <sheetName val="Szakképző"/>
      <sheetName val="Szakszolgálat"/>
      <sheetName val="HIVATAL"/>
    </sheetNames>
    <sheetDataSet>
      <sheetData sheetId="1">
        <row r="16">
          <cell r="D16">
            <v>14201</v>
          </cell>
        </row>
        <row r="17">
          <cell r="D17">
            <v>19601</v>
          </cell>
        </row>
        <row r="18">
          <cell r="D18">
            <v>135</v>
          </cell>
        </row>
        <row r="19">
          <cell r="D19">
            <v>25</v>
          </cell>
        </row>
        <row r="20">
          <cell r="D20">
            <v>86</v>
          </cell>
        </row>
        <row r="21">
          <cell r="D21">
            <v>24</v>
          </cell>
        </row>
        <row r="22">
          <cell r="D22">
            <v>29</v>
          </cell>
        </row>
        <row r="23">
          <cell r="D23">
            <v>25</v>
          </cell>
        </row>
        <row r="24">
          <cell r="D24">
            <v>4</v>
          </cell>
        </row>
        <row r="25">
          <cell r="D25">
            <v>40</v>
          </cell>
        </row>
        <row r="28">
          <cell r="D28">
            <v>40</v>
          </cell>
        </row>
        <row r="29">
          <cell r="D29">
            <v>17</v>
          </cell>
        </row>
        <row r="30">
          <cell r="D30">
            <v>1</v>
          </cell>
        </row>
        <row r="31">
          <cell r="D31">
            <v>16</v>
          </cell>
        </row>
        <row r="32">
          <cell r="D32">
            <v>3</v>
          </cell>
        </row>
        <row r="33">
          <cell r="D33">
            <v>38</v>
          </cell>
        </row>
        <row r="34">
          <cell r="D34">
            <v>2</v>
          </cell>
        </row>
        <row r="154">
          <cell r="F154">
            <v>37</v>
          </cell>
        </row>
        <row r="155">
          <cell r="D155">
            <v>39</v>
          </cell>
        </row>
      </sheetData>
      <sheetData sheetId="2">
        <row r="36">
          <cell r="F36">
            <v>206</v>
          </cell>
        </row>
        <row r="37">
          <cell r="F37">
            <v>153</v>
          </cell>
        </row>
        <row r="38">
          <cell r="D38">
            <v>281</v>
          </cell>
        </row>
        <row r="87">
          <cell r="F87">
            <v>2</v>
          </cell>
        </row>
        <row r="89">
          <cell r="D89">
            <v>2</v>
          </cell>
        </row>
        <row r="91">
          <cell r="F91">
            <v>1</v>
          </cell>
        </row>
        <row r="94">
          <cell r="D94">
            <v>1</v>
          </cell>
        </row>
        <row r="97">
          <cell r="F97">
            <v>1</v>
          </cell>
        </row>
        <row r="100">
          <cell r="D100">
            <v>1</v>
          </cell>
        </row>
        <row r="112">
          <cell r="F112">
            <v>63</v>
          </cell>
        </row>
        <row r="115">
          <cell r="D115">
            <v>63</v>
          </cell>
        </row>
        <row r="122">
          <cell r="F122">
            <v>37</v>
          </cell>
        </row>
        <row r="123">
          <cell r="D123">
            <v>30</v>
          </cell>
        </row>
        <row r="132">
          <cell r="D132">
            <v>125</v>
          </cell>
        </row>
        <row r="149">
          <cell r="F149">
            <v>35</v>
          </cell>
        </row>
        <row r="150">
          <cell r="D150">
            <v>35</v>
          </cell>
        </row>
      </sheetData>
      <sheetData sheetId="3">
        <row r="39">
          <cell r="F39">
            <v>154</v>
          </cell>
        </row>
        <row r="40">
          <cell r="F40">
            <v>65</v>
          </cell>
        </row>
        <row r="41">
          <cell r="F41">
            <v>68</v>
          </cell>
        </row>
        <row r="42">
          <cell r="F42">
            <v>174</v>
          </cell>
        </row>
        <row r="43">
          <cell r="F43">
            <v>185</v>
          </cell>
        </row>
        <row r="44">
          <cell r="D44">
            <v>140</v>
          </cell>
        </row>
        <row r="45">
          <cell r="D45">
            <v>84</v>
          </cell>
        </row>
        <row r="46">
          <cell r="D46">
            <v>65</v>
          </cell>
        </row>
        <row r="47">
          <cell r="D47">
            <v>165</v>
          </cell>
        </row>
        <row r="48">
          <cell r="D48">
            <v>77</v>
          </cell>
        </row>
        <row r="49">
          <cell r="D49">
            <v>99</v>
          </cell>
        </row>
        <row r="71">
          <cell r="F71">
            <v>312</v>
          </cell>
        </row>
        <row r="72">
          <cell r="D72">
            <v>312</v>
          </cell>
        </row>
        <row r="73">
          <cell r="F73">
            <v>312</v>
          </cell>
        </row>
        <row r="74">
          <cell r="D74">
            <v>312</v>
          </cell>
        </row>
        <row r="88">
          <cell r="F88">
            <v>1</v>
          </cell>
        </row>
        <row r="90">
          <cell r="D90">
            <v>1</v>
          </cell>
        </row>
        <row r="92">
          <cell r="F92">
            <v>2</v>
          </cell>
        </row>
        <row r="95">
          <cell r="D95">
            <v>2</v>
          </cell>
        </row>
        <row r="98">
          <cell r="F98">
            <v>19</v>
          </cell>
        </row>
        <row r="101">
          <cell r="D101">
            <v>19</v>
          </cell>
        </row>
        <row r="104">
          <cell r="F104">
            <v>61</v>
          </cell>
        </row>
        <row r="105">
          <cell r="F105">
            <v>154</v>
          </cell>
        </row>
        <row r="106">
          <cell r="F106">
            <v>65</v>
          </cell>
        </row>
        <row r="107">
          <cell r="F107">
            <v>68</v>
          </cell>
        </row>
        <row r="109">
          <cell r="D109">
            <v>85</v>
          </cell>
        </row>
        <row r="110">
          <cell r="D110">
            <v>224</v>
          </cell>
        </row>
        <row r="111">
          <cell r="D111">
            <v>65</v>
          </cell>
        </row>
        <row r="124">
          <cell r="F124">
            <v>15</v>
          </cell>
        </row>
        <row r="125">
          <cell r="F125">
            <v>11</v>
          </cell>
        </row>
        <row r="126">
          <cell r="F126">
            <v>47</v>
          </cell>
        </row>
        <row r="127">
          <cell r="D127">
            <v>12</v>
          </cell>
        </row>
        <row r="128">
          <cell r="D128">
            <v>25</v>
          </cell>
        </row>
        <row r="129">
          <cell r="D129">
            <v>35</v>
          </cell>
        </row>
        <row r="131">
          <cell r="D131">
            <v>33</v>
          </cell>
        </row>
        <row r="133">
          <cell r="D133">
            <v>221</v>
          </cell>
        </row>
        <row r="138">
          <cell r="D138">
            <v>264</v>
          </cell>
          <cell r="F138">
            <v>229</v>
          </cell>
        </row>
        <row r="139">
          <cell r="D139">
            <v>630</v>
          </cell>
        </row>
        <row r="149">
          <cell r="F149">
            <v>62</v>
          </cell>
        </row>
        <row r="150">
          <cell r="D150">
            <v>62</v>
          </cell>
        </row>
      </sheetData>
      <sheetData sheetId="4">
        <row r="39">
          <cell r="F39">
            <v>18</v>
          </cell>
        </row>
        <row r="40">
          <cell r="F40">
            <v>13</v>
          </cell>
        </row>
        <row r="41">
          <cell r="F41">
            <v>11</v>
          </cell>
        </row>
        <row r="44">
          <cell r="D44">
            <v>17</v>
          </cell>
        </row>
        <row r="45">
          <cell r="D45">
            <v>11</v>
          </cell>
        </row>
        <row r="46">
          <cell r="D46">
            <v>13</v>
          </cell>
        </row>
        <row r="88">
          <cell r="F88">
            <v>1</v>
          </cell>
        </row>
        <row r="90">
          <cell r="D90">
            <v>1</v>
          </cell>
        </row>
        <row r="103">
          <cell r="F103">
            <v>33</v>
          </cell>
        </row>
        <row r="108">
          <cell r="D108">
            <v>33</v>
          </cell>
        </row>
        <row r="124">
          <cell r="F124">
            <v>42</v>
          </cell>
        </row>
        <row r="127">
          <cell r="D127">
            <v>41</v>
          </cell>
        </row>
        <row r="133">
          <cell r="D133">
            <v>21</v>
          </cell>
        </row>
        <row r="138">
          <cell r="D138">
            <v>27</v>
          </cell>
          <cell r="F138">
            <v>24</v>
          </cell>
        </row>
        <row r="139">
          <cell r="D139">
            <v>41</v>
          </cell>
        </row>
        <row r="149">
          <cell r="F149">
            <v>7</v>
          </cell>
        </row>
        <row r="150">
          <cell r="D150">
            <v>7</v>
          </cell>
        </row>
      </sheetData>
      <sheetData sheetId="5">
        <row r="75">
          <cell r="F75">
            <v>192</v>
          </cell>
        </row>
        <row r="76">
          <cell r="D76">
            <v>200</v>
          </cell>
        </row>
        <row r="77">
          <cell r="F77">
            <v>192</v>
          </cell>
        </row>
        <row r="78">
          <cell r="D78">
            <v>200</v>
          </cell>
        </row>
        <row r="149">
          <cell r="F149">
            <v>13</v>
          </cell>
        </row>
        <row r="150">
          <cell r="D150">
            <v>13</v>
          </cell>
        </row>
      </sheetData>
      <sheetData sheetId="6">
        <row r="39">
          <cell r="F39">
            <v>115</v>
          </cell>
        </row>
        <row r="40">
          <cell r="F40">
            <v>50</v>
          </cell>
        </row>
        <row r="41">
          <cell r="F41">
            <v>45</v>
          </cell>
        </row>
        <row r="42">
          <cell r="F42">
            <v>116</v>
          </cell>
        </row>
        <row r="43">
          <cell r="F43">
            <v>107</v>
          </cell>
        </row>
        <row r="44">
          <cell r="D44">
            <v>101</v>
          </cell>
        </row>
        <row r="45">
          <cell r="D45">
            <v>64</v>
          </cell>
        </row>
        <row r="46">
          <cell r="D46">
            <v>50</v>
          </cell>
        </row>
        <row r="47">
          <cell r="D47">
            <v>101</v>
          </cell>
        </row>
        <row r="48">
          <cell r="D48">
            <v>56</v>
          </cell>
        </row>
        <row r="49">
          <cell r="D49">
            <v>57</v>
          </cell>
        </row>
        <row r="92">
          <cell r="F92">
            <v>8</v>
          </cell>
        </row>
        <row r="95">
          <cell r="D95">
            <v>8</v>
          </cell>
        </row>
        <row r="98">
          <cell r="F98">
            <v>6</v>
          </cell>
        </row>
        <row r="101">
          <cell r="D101">
            <v>6</v>
          </cell>
        </row>
        <row r="104">
          <cell r="F104">
            <v>63</v>
          </cell>
        </row>
        <row r="105">
          <cell r="F105">
            <v>115</v>
          </cell>
        </row>
        <row r="106">
          <cell r="F106">
            <v>50</v>
          </cell>
        </row>
        <row r="107">
          <cell r="F107">
            <v>45</v>
          </cell>
        </row>
        <row r="109">
          <cell r="D109">
            <v>65</v>
          </cell>
        </row>
        <row r="110">
          <cell r="D110">
            <v>165</v>
          </cell>
        </row>
        <row r="111">
          <cell r="D111">
            <v>50</v>
          </cell>
        </row>
        <row r="124">
          <cell r="F124">
            <v>2</v>
          </cell>
        </row>
        <row r="125">
          <cell r="F125">
            <v>1</v>
          </cell>
        </row>
        <row r="126">
          <cell r="F126">
            <v>2</v>
          </cell>
        </row>
        <row r="127">
          <cell r="D127">
            <v>1</v>
          </cell>
        </row>
        <row r="128">
          <cell r="D128">
            <v>2</v>
          </cell>
        </row>
        <row r="129">
          <cell r="D129">
            <v>1</v>
          </cell>
        </row>
        <row r="131">
          <cell r="D131">
            <v>8</v>
          </cell>
        </row>
        <row r="133">
          <cell r="D133">
            <v>90</v>
          </cell>
        </row>
        <row r="138">
          <cell r="D138">
            <v>124</v>
          </cell>
          <cell r="F138">
            <v>107</v>
          </cell>
        </row>
        <row r="139">
          <cell r="D139">
            <v>429</v>
          </cell>
        </row>
        <row r="149">
          <cell r="F149">
            <v>37</v>
          </cell>
        </row>
        <row r="150">
          <cell r="D150">
            <v>37</v>
          </cell>
        </row>
      </sheetData>
      <sheetData sheetId="7">
        <row r="50">
          <cell r="F50">
            <v>232</v>
          </cell>
        </row>
        <row r="51">
          <cell r="D51">
            <v>238</v>
          </cell>
        </row>
        <row r="52">
          <cell r="F52">
            <v>136</v>
          </cell>
        </row>
        <row r="53">
          <cell r="D53">
            <v>85</v>
          </cell>
        </row>
        <row r="54">
          <cell r="D54">
            <v>61</v>
          </cell>
        </row>
        <row r="55">
          <cell r="F55">
            <v>173</v>
          </cell>
        </row>
        <row r="56">
          <cell r="F56">
            <v>16</v>
          </cell>
        </row>
        <row r="57">
          <cell r="D57">
            <v>170</v>
          </cell>
        </row>
        <row r="58">
          <cell r="D58">
            <v>13</v>
          </cell>
        </row>
        <row r="59">
          <cell r="F59">
            <v>109</v>
          </cell>
        </row>
        <row r="60">
          <cell r="F60">
            <v>118</v>
          </cell>
        </row>
        <row r="61">
          <cell r="D61">
            <v>110</v>
          </cell>
        </row>
        <row r="62">
          <cell r="D62">
            <v>118</v>
          </cell>
        </row>
        <row r="63">
          <cell r="F63">
            <v>11</v>
          </cell>
        </row>
        <row r="64">
          <cell r="D64">
            <v>20</v>
          </cell>
        </row>
        <row r="65">
          <cell r="F65">
            <v>82</v>
          </cell>
        </row>
        <row r="66">
          <cell r="D66">
            <v>90</v>
          </cell>
        </row>
        <row r="67">
          <cell r="F67">
            <v>58</v>
          </cell>
        </row>
        <row r="68">
          <cell r="D68">
            <v>60</v>
          </cell>
        </row>
        <row r="69">
          <cell r="F69">
            <v>15</v>
          </cell>
        </row>
        <row r="70">
          <cell r="D70">
            <v>15</v>
          </cell>
        </row>
        <row r="79">
          <cell r="F79">
            <v>264</v>
          </cell>
        </row>
        <row r="80">
          <cell r="D80">
            <v>270</v>
          </cell>
        </row>
        <row r="81">
          <cell r="F81">
            <v>264</v>
          </cell>
        </row>
        <row r="82">
          <cell r="D82">
            <v>270</v>
          </cell>
        </row>
        <row r="83">
          <cell r="F83">
            <v>42</v>
          </cell>
        </row>
        <row r="84">
          <cell r="D84">
            <v>50</v>
          </cell>
        </row>
        <row r="85">
          <cell r="F85">
            <v>3</v>
          </cell>
        </row>
        <row r="86">
          <cell r="D86">
            <v>3</v>
          </cell>
        </row>
        <row r="99">
          <cell r="F99">
            <v>76</v>
          </cell>
        </row>
        <row r="102">
          <cell r="D102">
            <v>76</v>
          </cell>
        </row>
        <row r="113">
          <cell r="F113">
            <v>20</v>
          </cell>
        </row>
        <row r="114">
          <cell r="F114">
            <v>49</v>
          </cell>
        </row>
        <row r="116">
          <cell r="D116">
            <v>23</v>
          </cell>
        </row>
        <row r="117">
          <cell r="D117">
            <v>52</v>
          </cell>
        </row>
        <row r="120">
          <cell r="F120">
            <v>257</v>
          </cell>
        </row>
        <row r="121">
          <cell r="D121">
            <v>258</v>
          </cell>
        </row>
        <row r="135">
          <cell r="D135">
            <v>20</v>
          </cell>
        </row>
        <row r="136">
          <cell r="D136">
            <v>31</v>
          </cell>
        </row>
        <row r="137">
          <cell r="D137">
            <v>143</v>
          </cell>
        </row>
        <row r="138">
          <cell r="D138">
            <v>275</v>
          </cell>
          <cell r="F138">
            <v>237</v>
          </cell>
        </row>
        <row r="139">
          <cell r="D139">
            <v>544</v>
          </cell>
        </row>
        <row r="149">
          <cell r="F149">
            <v>65</v>
          </cell>
        </row>
        <row r="150">
          <cell r="D150">
            <v>65</v>
          </cell>
        </row>
      </sheetData>
      <sheetData sheetId="8">
        <row r="43">
          <cell r="F43">
            <v>43</v>
          </cell>
        </row>
        <row r="49">
          <cell r="D49">
            <v>19</v>
          </cell>
        </row>
        <row r="50">
          <cell r="F50">
            <v>156</v>
          </cell>
        </row>
        <row r="51">
          <cell r="D51">
            <v>150</v>
          </cell>
        </row>
        <row r="52">
          <cell r="F52">
            <v>102</v>
          </cell>
        </row>
        <row r="53">
          <cell r="D53">
            <v>66</v>
          </cell>
        </row>
        <row r="54">
          <cell r="D54">
            <v>76</v>
          </cell>
        </row>
        <row r="79">
          <cell r="F79">
            <v>77</v>
          </cell>
        </row>
        <row r="80">
          <cell r="D80">
            <v>80</v>
          </cell>
        </row>
        <row r="81">
          <cell r="F81">
            <v>77</v>
          </cell>
        </row>
        <row r="82">
          <cell r="D82">
            <v>80</v>
          </cell>
        </row>
        <row r="83">
          <cell r="F83">
            <v>3</v>
          </cell>
        </row>
        <row r="92">
          <cell r="F92">
            <v>1</v>
          </cell>
        </row>
        <row r="93">
          <cell r="F93">
            <v>1</v>
          </cell>
        </row>
        <row r="95">
          <cell r="D95">
            <v>1</v>
          </cell>
        </row>
        <row r="96">
          <cell r="D96">
            <v>1</v>
          </cell>
        </row>
        <row r="99">
          <cell r="F99">
            <v>3</v>
          </cell>
        </row>
        <row r="102">
          <cell r="D102">
            <v>3</v>
          </cell>
        </row>
        <row r="118">
          <cell r="F118">
            <v>55</v>
          </cell>
        </row>
        <row r="119">
          <cell r="D119">
            <v>30</v>
          </cell>
        </row>
        <row r="120">
          <cell r="F120">
            <v>79</v>
          </cell>
        </row>
        <row r="121">
          <cell r="D121">
            <v>98</v>
          </cell>
        </row>
        <row r="133">
          <cell r="D133">
            <v>12</v>
          </cell>
        </row>
        <row r="134">
          <cell r="D134">
            <v>23</v>
          </cell>
        </row>
        <row r="135">
          <cell r="D135">
            <v>3</v>
          </cell>
        </row>
        <row r="137">
          <cell r="D137">
            <v>35</v>
          </cell>
        </row>
        <row r="138">
          <cell r="D138">
            <v>77</v>
          </cell>
          <cell r="F138">
            <v>67</v>
          </cell>
        </row>
        <row r="139">
          <cell r="D139">
            <v>311</v>
          </cell>
        </row>
        <row r="149">
          <cell r="F149">
            <v>29</v>
          </cell>
        </row>
        <row r="150">
          <cell r="D150">
            <v>29</v>
          </cell>
        </row>
      </sheetData>
      <sheetData sheetId="9">
        <row r="50">
          <cell r="F50">
            <v>153</v>
          </cell>
        </row>
        <row r="51">
          <cell r="D51">
            <v>155</v>
          </cell>
        </row>
        <row r="52">
          <cell r="F52">
            <v>44</v>
          </cell>
        </row>
        <row r="53">
          <cell r="D53">
            <v>28</v>
          </cell>
        </row>
        <row r="54">
          <cell r="D54">
            <v>26</v>
          </cell>
        </row>
        <row r="55">
          <cell r="F55">
            <v>91</v>
          </cell>
        </row>
        <row r="56">
          <cell r="F56">
            <v>16</v>
          </cell>
        </row>
        <row r="57">
          <cell r="D57">
            <v>110</v>
          </cell>
        </row>
        <row r="59">
          <cell r="F59">
            <v>95</v>
          </cell>
        </row>
        <row r="61">
          <cell r="D61">
            <v>95</v>
          </cell>
        </row>
        <row r="63">
          <cell r="F63">
            <v>21</v>
          </cell>
        </row>
        <row r="64">
          <cell r="D64">
            <v>25</v>
          </cell>
        </row>
        <row r="65">
          <cell r="F65">
            <v>32</v>
          </cell>
        </row>
        <row r="66">
          <cell r="D66">
            <v>10</v>
          </cell>
        </row>
        <row r="67">
          <cell r="F67">
            <v>7</v>
          </cell>
        </row>
        <row r="68">
          <cell r="D68">
            <v>10</v>
          </cell>
        </row>
        <row r="69">
          <cell r="F69">
            <v>47</v>
          </cell>
        </row>
        <row r="70">
          <cell r="D70">
            <v>60</v>
          </cell>
        </row>
        <row r="85">
          <cell r="F85">
            <v>1</v>
          </cell>
        </row>
        <row r="86">
          <cell r="D86">
            <v>1</v>
          </cell>
        </row>
        <row r="93">
          <cell r="F93">
            <v>10</v>
          </cell>
        </row>
        <row r="96">
          <cell r="D96">
            <v>10</v>
          </cell>
        </row>
        <row r="99">
          <cell r="F99">
            <v>19</v>
          </cell>
        </row>
        <row r="102">
          <cell r="D102">
            <v>19</v>
          </cell>
        </row>
        <row r="120">
          <cell r="F120">
            <v>179</v>
          </cell>
        </row>
        <row r="121">
          <cell r="D121">
            <v>180</v>
          </cell>
        </row>
        <row r="138">
          <cell r="D138">
            <v>154</v>
          </cell>
          <cell r="F138">
            <v>133</v>
          </cell>
        </row>
        <row r="139">
          <cell r="D139">
            <v>319</v>
          </cell>
        </row>
        <row r="149">
          <cell r="F149">
            <v>31</v>
          </cell>
        </row>
        <row r="150">
          <cell r="D150">
            <v>31</v>
          </cell>
        </row>
      </sheetData>
      <sheetData sheetId="10">
        <row r="143">
          <cell r="D143">
            <v>12</v>
          </cell>
        </row>
        <row r="149">
          <cell r="F149">
            <v>13</v>
          </cell>
        </row>
        <row r="150">
          <cell r="D150">
            <v>14</v>
          </cell>
        </row>
        <row r="151">
          <cell r="F151">
            <v>13</v>
          </cell>
        </row>
        <row r="152">
          <cell r="D152">
            <v>14</v>
          </cell>
        </row>
      </sheetData>
      <sheetData sheetId="11">
        <row r="4">
          <cell r="D4">
            <v>12240</v>
          </cell>
        </row>
        <row r="5">
          <cell r="D5">
            <v>12240</v>
          </cell>
        </row>
        <row r="6">
          <cell r="D6">
            <v>1</v>
          </cell>
        </row>
        <row r="11">
          <cell r="D11">
            <v>12</v>
          </cell>
        </row>
        <row r="13">
          <cell r="D13">
            <v>400</v>
          </cell>
        </row>
        <row r="14">
          <cell r="D14">
            <v>100000</v>
          </cell>
        </row>
        <row r="151">
          <cell r="D151">
            <v>1</v>
          </cell>
        </row>
        <row r="156">
          <cell r="D156">
            <v>1017</v>
          </cell>
        </row>
        <row r="157">
          <cell r="D157">
            <v>38951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Szeszk"/>
      <sheetName val="Óvoda"/>
      <sheetName val="Noszlopy"/>
      <sheetName val="Nemesvid)"/>
      <sheetName val="Zene"/>
      <sheetName val="Mikszáth"/>
      <sheetName val="Szőcsény"/>
      <sheetName val="Gimi"/>
      <sheetName val="Szakképző"/>
      <sheetName val="Szakszolgálat"/>
      <sheetName val="HIVATAL"/>
    </sheetNames>
    <sheetDataSet>
      <sheetData sheetId="0">
        <row r="40">
          <cell r="Q40">
            <v>122187.5</v>
          </cell>
        </row>
        <row r="41">
          <cell r="Q41">
            <v>148064.51612903227</v>
          </cell>
        </row>
        <row r="42">
          <cell r="Q42">
            <v>114310.3448275862</v>
          </cell>
        </row>
        <row r="43">
          <cell r="Q43">
            <v>149701.49253731343</v>
          </cell>
        </row>
        <row r="44">
          <cell r="N44">
            <v>0</v>
          </cell>
          <cell r="Q44">
            <v>48240.31007751938</v>
          </cell>
        </row>
        <row r="45">
          <cell r="N45">
            <v>0</v>
          </cell>
          <cell r="Q45">
            <v>48989.51572327044</v>
          </cell>
        </row>
        <row r="46">
          <cell r="N46">
            <v>0</v>
          </cell>
          <cell r="Q46">
            <v>73421.875</v>
          </cell>
        </row>
        <row r="47">
          <cell r="N47">
            <v>0</v>
          </cell>
          <cell r="Q47">
            <v>56974.936090225565</v>
          </cell>
        </row>
        <row r="48">
          <cell r="N48">
            <v>0</v>
          </cell>
          <cell r="Q48">
            <v>64932.33082706767</v>
          </cell>
        </row>
        <row r="49">
          <cell r="Q49">
            <v>74506.66857142857</v>
          </cell>
        </row>
        <row r="50">
          <cell r="N50">
            <v>83400000</v>
          </cell>
          <cell r="O50">
            <v>83400000</v>
          </cell>
          <cell r="Q50">
            <v>141404.80591497227</v>
          </cell>
        </row>
        <row r="51">
          <cell r="N51">
            <v>0</v>
          </cell>
          <cell r="O51">
            <v>41885333</v>
          </cell>
          <cell r="Q51">
            <v>70477.59300184163</v>
          </cell>
        </row>
        <row r="52">
          <cell r="N52">
            <v>55414666.666666664</v>
          </cell>
          <cell r="O52">
            <v>55414667</v>
          </cell>
          <cell r="Q52">
            <v>180248.2269503546</v>
          </cell>
        </row>
        <row r="53">
          <cell r="N53">
            <v>0</v>
          </cell>
          <cell r="O53">
            <v>16309333</v>
          </cell>
          <cell r="Q53">
            <v>83247.67039106146</v>
          </cell>
        </row>
        <row r="54">
          <cell r="N54">
            <v>0</v>
          </cell>
          <cell r="O54">
            <v>16031333</v>
          </cell>
          <cell r="Q54">
            <v>89860.93865030675</v>
          </cell>
        </row>
        <row r="55">
          <cell r="N55">
            <v>35398666.66666667</v>
          </cell>
          <cell r="O55">
            <v>35398667</v>
          </cell>
          <cell r="Q55">
            <v>122992.42424242424</v>
          </cell>
        </row>
        <row r="56">
          <cell r="N56">
            <v>4633333.333333333</v>
          </cell>
          <cell r="O56">
            <v>4633333</v>
          </cell>
          <cell r="Q56">
            <v>132812.5</v>
          </cell>
        </row>
        <row r="57">
          <cell r="N57">
            <v>0</v>
          </cell>
          <cell r="O57">
            <v>18811333</v>
          </cell>
          <cell r="Q57">
            <v>61383.33214285714</v>
          </cell>
        </row>
        <row r="58">
          <cell r="N58">
            <v>0</v>
          </cell>
          <cell r="O58">
            <v>926667</v>
          </cell>
          <cell r="Q58">
            <v>65128.230769230766</v>
          </cell>
        </row>
        <row r="59">
          <cell r="N59">
            <v>5440000</v>
          </cell>
          <cell r="O59">
            <v>5440000</v>
          </cell>
          <cell r="Q59">
            <v>26666.666666666668</v>
          </cell>
        </row>
        <row r="60">
          <cell r="N60">
            <v>3146666.6666666665</v>
          </cell>
          <cell r="O60">
            <v>3146667</v>
          </cell>
          <cell r="Q60">
            <v>26666.669491525423</v>
          </cell>
        </row>
        <row r="61">
          <cell r="N61">
            <v>0</v>
          </cell>
          <cell r="O61">
            <v>2733333</v>
          </cell>
          <cell r="Q61">
            <v>12666.668292682927</v>
          </cell>
        </row>
        <row r="62">
          <cell r="N62">
            <v>0</v>
          </cell>
          <cell r="O62">
            <v>1573333</v>
          </cell>
          <cell r="Q62">
            <v>12666.669491525423</v>
          </cell>
        </row>
        <row r="63">
          <cell r="N63">
            <v>2389333.3333333335</v>
          </cell>
          <cell r="O63">
            <v>2389333</v>
          </cell>
          <cell r="Q63">
            <v>74666.65625</v>
          </cell>
        </row>
        <row r="64">
          <cell r="N64">
            <v>0</v>
          </cell>
          <cell r="O64">
            <v>1680000</v>
          </cell>
          <cell r="Q64">
            <v>35333.333333333336</v>
          </cell>
        </row>
        <row r="65">
          <cell r="N65">
            <v>11916800</v>
          </cell>
          <cell r="O65">
            <v>11916800</v>
          </cell>
          <cell r="Q65">
            <v>104533.33333333333</v>
          </cell>
        </row>
        <row r="66">
          <cell r="N66">
            <v>0</v>
          </cell>
          <cell r="O66">
            <v>5226667</v>
          </cell>
          <cell r="Q66">
            <v>49466.67</v>
          </cell>
        </row>
        <row r="67">
          <cell r="N67">
            <v>2912000</v>
          </cell>
          <cell r="O67">
            <v>2912000</v>
          </cell>
          <cell r="Q67">
            <v>44800</v>
          </cell>
        </row>
        <row r="68">
          <cell r="N68">
            <v>0</v>
          </cell>
          <cell r="O68">
            <v>1568000</v>
          </cell>
          <cell r="Q68">
            <v>21200</v>
          </cell>
        </row>
        <row r="69">
          <cell r="N69">
            <v>909333.3333333334</v>
          </cell>
          <cell r="O69">
            <v>909333</v>
          </cell>
          <cell r="Q69">
            <v>14933.338709677419</v>
          </cell>
        </row>
        <row r="70">
          <cell r="N70">
            <v>0</v>
          </cell>
          <cell r="O70">
            <v>550000</v>
          </cell>
          <cell r="Q70">
            <v>7066.666666666667</v>
          </cell>
        </row>
        <row r="71">
          <cell r="O71">
            <v>4633333</v>
          </cell>
          <cell r="Q71">
            <v>13621.794871794871</v>
          </cell>
        </row>
        <row r="72">
          <cell r="O72">
            <v>2316667</v>
          </cell>
          <cell r="Q72">
            <v>6784.1891025641025</v>
          </cell>
        </row>
        <row r="73">
          <cell r="O73">
            <v>4160000</v>
          </cell>
          <cell r="Q73">
            <v>13333.333333333334</v>
          </cell>
        </row>
        <row r="74">
          <cell r="O74">
            <v>2080000</v>
          </cell>
          <cell r="Q74">
            <v>6333.333333333333</v>
          </cell>
        </row>
        <row r="75">
          <cell r="N75">
            <v>7598666.666666665</v>
          </cell>
          <cell r="O75">
            <v>7598667</v>
          </cell>
          <cell r="Q75">
            <v>36302.083333333336</v>
          </cell>
        </row>
        <row r="76">
          <cell r="N76">
            <v>0</v>
          </cell>
          <cell r="O76">
            <v>3984667</v>
          </cell>
          <cell r="Q76">
            <v>18203.335</v>
          </cell>
        </row>
        <row r="77">
          <cell r="N77">
            <v>6528000</v>
          </cell>
          <cell r="O77">
            <v>6528000</v>
          </cell>
          <cell r="Q77">
            <v>34000</v>
          </cell>
        </row>
        <row r="78">
          <cell r="O78">
            <v>3400000</v>
          </cell>
          <cell r="Q78">
            <v>16166.665</v>
          </cell>
        </row>
        <row r="79">
          <cell r="N79">
            <v>32804000</v>
          </cell>
          <cell r="O79">
            <v>32804000</v>
          </cell>
          <cell r="Q79">
            <v>88240.46920821114</v>
          </cell>
        </row>
        <row r="80">
          <cell r="N80">
            <v>0</v>
          </cell>
          <cell r="O80">
            <v>16865333</v>
          </cell>
          <cell r="Q80">
            <v>44026.665714285715</v>
          </cell>
        </row>
        <row r="81">
          <cell r="N81">
            <v>42284000</v>
          </cell>
          <cell r="O81">
            <v>42284000</v>
          </cell>
          <cell r="Q81">
            <v>124000</v>
          </cell>
        </row>
        <row r="82">
          <cell r="N82">
            <v>0</v>
          </cell>
          <cell r="O82">
            <v>24500000</v>
          </cell>
          <cell r="Q82">
            <v>59000</v>
          </cell>
        </row>
        <row r="83">
          <cell r="N83">
            <v>0</v>
          </cell>
          <cell r="Q83">
            <v>0</v>
          </cell>
        </row>
        <row r="84">
          <cell r="N84">
            <v>0</v>
          </cell>
          <cell r="Q84">
            <v>0</v>
          </cell>
        </row>
        <row r="85">
          <cell r="N85">
            <v>640000</v>
          </cell>
          <cell r="O85">
            <v>640000</v>
          </cell>
          <cell r="Q85">
            <v>160000</v>
          </cell>
        </row>
        <row r="86">
          <cell r="N86">
            <v>0</v>
          </cell>
          <cell r="O86">
            <v>346667</v>
          </cell>
          <cell r="Q86">
            <v>79666.75</v>
          </cell>
        </row>
        <row r="87">
          <cell r="N87">
            <v>512000</v>
          </cell>
          <cell r="O87">
            <v>512000</v>
          </cell>
          <cell r="Q87">
            <v>256000</v>
          </cell>
        </row>
        <row r="88">
          <cell r="O88">
            <v>512000</v>
          </cell>
          <cell r="Q88">
            <v>256000</v>
          </cell>
        </row>
        <row r="89">
          <cell r="O89">
            <v>277333</v>
          </cell>
          <cell r="Q89">
            <v>127466.5</v>
          </cell>
        </row>
        <row r="90">
          <cell r="O90">
            <v>277333</v>
          </cell>
          <cell r="Q90">
            <v>127466.5</v>
          </cell>
        </row>
        <row r="91">
          <cell r="O91">
            <v>128000</v>
          </cell>
          <cell r="Q91">
            <v>128000</v>
          </cell>
        </row>
        <row r="92">
          <cell r="Q92">
            <v>128000</v>
          </cell>
        </row>
        <row r="93">
          <cell r="O93">
            <v>1408000</v>
          </cell>
          <cell r="Q93">
            <v>128000</v>
          </cell>
        </row>
        <row r="94">
          <cell r="O94">
            <v>69333</v>
          </cell>
          <cell r="Q94">
            <v>63733</v>
          </cell>
        </row>
        <row r="95">
          <cell r="Q95">
            <v>63733.36363636364</v>
          </cell>
        </row>
        <row r="96">
          <cell r="O96">
            <v>762667</v>
          </cell>
          <cell r="Q96">
            <v>63733.36363636364</v>
          </cell>
        </row>
        <row r="97">
          <cell r="O97">
            <v>96000</v>
          </cell>
          <cell r="Q97">
            <v>96000</v>
          </cell>
        </row>
        <row r="98">
          <cell r="Q98">
            <v>96000</v>
          </cell>
        </row>
        <row r="99">
          <cell r="O99">
            <v>9408000</v>
          </cell>
          <cell r="Q99">
            <v>96000</v>
          </cell>
        </row>
        <row r="100">
          <cell r="O100">
            <v>52000</v>
          </cell>
          <cell r="Q100">
            <v>47800</v>
          </cell>
        </row>
        <row r="101">
          <cell r="Q101">
            <v>47800</v>
          </cell>
        </row>
        <row r="102">
          <cell r="O102">
            <v>5096000</v>
          </cell>
          <cell r="Q102">
            <v>47800</v>
          </cell>
        </row>
        <row r="103">
          <cell r="O103">
            <v>556000</v>
          </cell>
          <cell r="Q103">
            <v>15454.545454545454</v>
          </cell>
        </row>
        <row r="104">
          <cell r="Q104">
            <v>10967.741935483871</v>
          </cell>
        </row>
        <row r="105">
          <cell r="Q105">
            <v>22118.95910780669</v>
          </cell>
        </row>
        <row r="106">
          <cell r="Q106">
            <v>26608.695652173912</v>
          </cell>
        </row>
        <row r="107">
          <cell r="Q107">
            <v>28584.070796460175</v>
          </cell>
        </row>
        <row r="108">
          <cell r="Q108">
            <v>7696.969696969697</v>
          </cell>
        </row>
        <row r="109">
          <cell r="Q109">
            <v>5644.446666666667</v>
          </cell>
        </row>
        <row r="110">
          <cell r="Q110">
            <v>10882.60411311054</v>
          </cell>
        </row>
        <row r="111">
          <cell r="Q111">
            <v>13988.408695652173</v>
          </cell>
        </row>
        <row r="112">
          <cell r="O112">
            <v>1890000</v>
          </cell>
          <cell r="Q112">
            <v>30000</v>
          </cell>
        </row>
        <row r="113">
          <cell r="O113">
            <v>600000</v>
          </cell>
          <cell r="Q113">
            <v>30000</v>
          </cell>
        </row>
        <row r="114">
          <cell r="O114">
            <v>1470000</v>
          </cell>
          <cell r="Q114">
            <v>30000</v>
          </cell>
        </row>
        <row r="115">
          <cell r="O115">
            <v>945000</v>
          </cell>
          <cell r="Q115">
            <v>14333.333333333334</v>
          </cell>
        </row>
        <row r="116">
          <cell r="O116">
            <v>345000</v>
          </cell>
          <cell r="Q116">
            <v>14333.347826086956</v>
          </cell>
        </row>
        <row r="117">
          <cell r="O117">
            <v>780000</v>
          </cell>
          <cell r="Q117">
            <v>14333.326923076924</v>
          </cell>
        </row>
        <row r="118">
          <cell r="O118">
            <v>2621667</v>
          </cell>
          <cell r="Q118">
            <v>47666.67272727273</v>
          </cell>
        </row>
        <row r="119">
          <cell r="O119">
            <v>715000</v>
          </cell>
          <cell r="Q119">
            <v>22666.666666666668</v>
          </cell>
        </row>
        <row r="120">
          <cell r="O120">
            <v>6180000</v>
          </cell>
          <cell r="Q120">
            <v>12000</v>
          </cell>
        </row>
        <row r="121">
          <cell r="O121">
            <v>3216000</v>
          </cell>
          <cell r="Q121">
            <v>6000</v>
          </cell>
        </row>
        <row r="122">
          <cell r="O122">
            <v>1110000</v>
          </cell>
          <cell r="Q122">
            <v>30000</v>
          </cell>
        </row>
        <row r="123">
          <cell r="O123">
            <v>450000</v>
          </cell>
          <cell r="Q123">
            <v>14266.666666666666</v>
          </cell>
        </row>
        <row r="124">
          <cell r="Q124">
            <v>30000</v>
          </cell>
        </row>
        <row r="125">
          <cell r="Q125">
            <v>30000</v>
          </cell>
        </row>
        <row r="126">
          <cell r="Q126">
            <v>30000</v>
          </cell>
        </row>
        <row r="127">
          <cell r="Q127">
            <v>14266.666666666666</v>
          </cell>
        </row>
        <row r="128">
          <cell r="Q128">
            <v>14266.666666666666</v>
          </cell>
        </row>
        <row r="129">
          <cell r="Q129">
            <v>14266.666666666666</v>
          </cell>
        </row>
        <row r="131">
          <cell r="Q131">
            <v>20000</v>
          </cell>
        </row>
        <row r="132">
          <cell r="Q132">
            <v>65000</v>
          </cell>
        </row>
        <row r="133">
          <cell r="Q133">
            <v>65000</v>
          </cell>
        </row>
        <row r="134">
          <cell r="Q134">
            <v>65000</v>
          </cell>
        </row>
        <row r="135">
          <cell r="Q135">
            <v>65000</v>
          </cell>
        </row>
        <row r="136">
          <cell r="Q136">
            <v>65000</v>
          </cell>
        </row>
        <row r="137">
          <cell r="Q137">
            <v>65000</v>
          </cell>
        </row>
        <row r="139">
          <cell r="Q139">
            <v>1000</v>
          </cell>
        </row>
        <row r="142">
          <cell r="O142">
            <v>3360000</v>
          </cell>
        </row>
        <row r="143">
          <cell r="O143">
            <v>3900000</v>
          </cell>
          <cell r="Q143">
            <v>324000</v>
          </cell>
        </row>
        <row r="145">
          <cell r="Q145">
            <v>286.666814159292</v>
          </cell>
        </row>
        <row r="146">
          <cell r="O146">
            <v>14896080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szmelléklet bevétel"/>
      <sheetName val="1sz melléklet kiadás"/>
      <sheetName val="1.a.sz.mell működés mérleg"/>
      <sheetName val="1.b.sz.mell felhalm mérleg"/>
      <sheetName val="2sz melléklet"/>
      <sheetName val="3sz melléklet polghiv"/>
      <sheetName val="4. számú melléklet"/>
      <sheetName val="5.sz melléklet felújítás"/>
      <sheetName val="6. sz. melléklet létszám"/>
      <sheetName val="7"/>
      <sheetName val=" 8. sz. melléklet adott tám."/>
      <sheetName val="9.sz. melléklet ált. és céltar"/>
      <sheetName val="10.sz.melléklet többéves kih."/>
      <sheetName val="11.sz melléklet kisebbség"/>
      <sheetName val="12. sz.melléklet ütemterv"/>
      <sheetName val=" 13.sz. melléklet mérleg"/>
      <sheetName val="3.sz. tájékoztató kimutatás"/>
    </sheetNames>
    <sheetDataSet>
      <sheetData sheetId="1">
        <row r="51">
          <cell r="E51">
            <v>0</v>
          </cell>
        </row>
      </sheetData>
      <sheetData sheetId="3">
        <row r="9">
          <cell r="B9">
            <v>0</v>
          </cell>
        </row>
        <row r="14">
          <cell r="B14">
            <v>39000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2"/>
      <sheetName val="Munka3"/>
      <sheetName val="Munka1"/>
      <sheetName val="10.sz.melléklet többéves kih."/>
    </sheetNames>
    <sheetDataSet>
      <sheetData sheetId="0">
        <row r="15">
          <cell r="D15">
            <v>101000</v>
          </cell>
        </row>
        <row r="34">
          <cell r="D34">
            <v>724018</v>
          </cell>
        </row>
        <row r="39">
          <cell r="D39">
            <v>21000</v>
          </cell>
        </row>
        <row r="47">
          <cell r="D47">
            <v>98170</v>
          </cell>
        </row>
        <row r="54">
          <cell r="D54">
            <v>11000</v>
          </cell>
        </row>
      </sheetData>
      <sheetData sheetId="2">
        <row r="2">
          <cell r="D2">
            <v>35715</v>
          </cell>
        </row>
        <row r="20">
          <cell r="D20">
            <v>223884</v>
          </cell>
        </row>
        <row r="29">
          <cell r="D29">
            <v>416300</v>
          </cell>
        </row>
        <row r="35">
          <cell r="D35">
            <v>510875</v>
          </cell>
        </row>
        <row r="43">
          <cell r="D43">
            <v>13500</v>
          </cell>
        </row>
        <row r="50">
          <cell r="D50">
            <v>1070912</v>
          </cell>
        </row>
        <row r="58">
          <cell r="D58">
            <v>361109</v>
          </cell>
        </row>
        <row r="68">
          <cell r="D68">
            <v>582202</v>
          </cell>
        </row>
        <row r="74">
          <cell r="D74">
            <v>2898480</v>
          </cell>
        </row>
        <row r="78">
          <cell r="D78">
            <v>22000</v>
          </cell>
        </row>
        <row r="119">
          <cell r="D119">
            <v>361400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55"/>
  <sheetViews>
    <sheetView tabSelected="1" zoomScalePageLayoutView="0" workbookViewId="0" topLeftCell="A28">
      <selection activeCell="D15" sqref="D15"/>
    </sheetView>
  </sheetViews>
  <sheetFormatPr defaultColWidth="9.140625" defaultRowHeight="12.75"/>
  <cols>
    <col min="1" max="1" width="5.421875" style="0" customWidth="1"/>
    <col min="2" max="2" width="44.140625" style="0" customWidth="1"/>
    <col min="3" max="3" width="15.8515625" style="0" customWidth="1"/>
    <col min="4" max="4" width="11.28125" style="0" customWidth="1"/>
    <col min="5" max="5" width="10.8515625" style="0" customWidth="1"/>
    <col min="7" max="7" width="14.8515625" style="0" customWidth="1"/>
    <col min="8" max="8" width="13.28125" style="0" customWidth="1"/>
  </cols>
  <sheetData>
    <row r="1" spans="1:5" ht="15" customHeight="1" thickTop="1">
      <c r="A1" s="973" t="s">
        <v>444</v>
      </c>
      <c r="B1" s="974"/>
      <c r="C1" s="974"/>
      <c r="D1" s="974"/>
      <c r="E1" s="943"/>
    </row>
    <row r="2" spans="1:5" ht="12" customHeight="1" thickBot="1">
      <c r="A2" s="975"/>
      <c r="B2" s="976"/>
      <c r="C2" s="976"/>
      <c r="D2" s="976"/>
      <c r="E2" s="944"/>
    </row>
    <row r="3" spans="1:5" ht="12" customHeight="1" thickBot="1">
      <c r="A3" s="941"/>
      <c r="B3" s="980" t="s">
        <v>980</v>
      </c>
      <c r="C3" s="980"/>
      <c r="D3" s="980"/>
      <c r="E3" s="942"/>
    </row>
    <row r="4" spans="1:5" ht="15" customHeight="1">
      <c r="A4" s="977" t="s">
        <v>597</v>
      </c>
      <c r="B4" s="978"/>
      <c r="C4" s="978"/>
      <c r="D4" s="978"/>
      <c r="E4" s="371"/>
    </row>
    <row r="5" spans="1:5" ht="12.75" customHeight="1">
      <c r="A5" s="227"/>
      <c r="B5" s="173"/>
      <c r="C5" s="173"/>
      <c r="D5" s="319" t="s">
        <v>558</v>
      </c>
      <c r="E5" s="945"/>
    </row>
    <row r="6" spans="1:5" ht="26.25" customHeight="1">
      <c r="A6" s="230" t="s">
        <v>253</v>
      </c>
      <c r="B6" s="174" t="s">
        <v>254</v>
      </c>
      <c r="C6" s="175" t="s">
        <v>555</v>
      </c>
      <c r="D6" s="175" t="s">
        <v>556</v>
      </c>
      <c r="E6" s="79" t="s">
        <v>598</v>
      </c>
    </row>
    <row r="7" spans="1:5" ht="15" customHeight="1">
      <c r="A7" s="66"/>
      <c r="B7" s="967" t="s">
        <v>255</v>
      </c>
      <c r="C7" s="968"/>
      <c r="D7" s="979"/>
      <c r="E7" s="372"/>
    </row>
    <row r="8" spans="1:5" ht="15" customHeight="1">
      <c r="A8" s="224" t="s">
        <v>256</v>
      </c>
      <c r="B8" s="967" t="s">
        <v>257</v>
      </c>
      <c r="C8" s="968"/>
      <c r="D8" s="968"/>
      <c r="E8" s="373"/>
    </row>
    <row r="9" spans="1:10" ht="15" customHeight="1">
      <c r="A9" s="219" t="s">
        <v>258</v>
      </c>
      <c r="B9" s="970" t="s">
        <v>259</v>
      </c>
      <c r="C9" s="971"/>
      <c r="D9" s="972"/>
      <c r="E9" s="374"/>
      <c r="J9" s="4"/>
    </row>
    <row r="10" spans="1:10" ht="15" customHeight="1">
      <c r="A10" s="219"/>
      <c r="B10" s="8" t="s">
        <v>260</v>
      </c>
      <c r="C10" s="69">
        <v>95007</v>
      </c>
      <c r="D10" s="69">
        <v>95007</v>
      </c>
      <c r="E10" s="375">
        <f>'[5]Munka1'!D20</f>
        <v>223884</v>
      </c>
      <c r="G10" s="6"/>
      <c r="H10" s="6"/>
      <c r="I10" s="6"/>
      <c r="J10" s="35"/>
    </row>
    <row r="11" spans="1:10" ht="15" customHeight="1">
      <c r="A11" s="219"/>
      <c r="B11" s="8" t="s">
        <v>261</v>
      </c>
      <c r="C11" s="69">
        <f>'2sz melléklet'!C27</f>
        <v>395611</v>
      </c>
      <c r="D11" s="69">
        <v>506440</v>
      </c>
      <c r="E11" s="375">
        <f>'2sz melléklet'!F27</f>
        <v>480623</v>
      </c>
      <c r="J11" s="4"/>
    </row>
    <row r="12" spans="1:5" ht="15" customHeight="1">
      <c r="A12" s="219" t="s">
        <v>262</v>
      </c>
      <c r="B12" s="970" t="s">
        <v>263</v>
      </c>
      <c r="C12" s="971"/>
      <c r="D12" s="972"/>
      <c r="E12" s="374"/>
    </row>
    <row r="13" spans="1:5" ht="15" customHeight="1">
      <c r="A13" s="219"/>
      <c r="B13" s="8" t="s">
        <v>264</v>
      </c>
      <c r="C13" s="69">
        <v>416300</v>
      </c>
      <c r="D13" s="69">
        <v>427368</v>
      </c>
      <c r="E13" s="375">
        <f>'[5]Munka1'!D29</f>
        <v>416300</v>
      </c>
    </row>
    <row r="14" spans="1:5" ht="15" customHeight="1">
      <c r="A14" s="219"/>
      <c r="B14" s="8" t="s">
        <v>265</v>
      </c>
      <c r="C14" s="69">
        <v>498873</v>
      </c>
      <c r="D14" s="69">
        <v>502823</v>
      </c>
      <c r="E14" s="375">
        <f>'[5]Munka1'!D35</f>
        <v>510875</v>
      </c>
    </row>
    <row r="15" spans="1:5" ht="17.25" customHeight="1">
      <c r="A15" s="219"/>
      <c r="B15" s="8" t="s">
        <v>266</v>
      </c>
      <c r="C15" s="69">
        <v>10000</v>
      </c>
      <c r="D15" s="69">
        <v>11246</v>
      </c>
      <c r="E15" s="375">
        <f>'[5]Munka1'!D43</f>
        <v>13500</v>
      </c>
    </row>
    <row r="16" spans="1:5" ht="15" customHeight="1">
      <c r="A16" s="219"/>
      <c r="B16" s="205" t="s">
        <v>560</v>
      </c>
      <c r="C16" s="96">
        <f>SUM(C13:C15)+C10+C11</f>
        <v>1415791</v>
      </c>
      <c r="D16" s="96">
        <f>SUM(D13:D15)+D10+D11</f>
        <v>1542884</v>
      </c>
      <c r="E16" s="376">
        <f>SUM(E10:E15)</f>
        <v>1645182</v>
      </c>
    </row>
    <row r="17" spans="1:5" ht="12" customHeight="1">
      <c r="A17" s="224" t="s">
        <v>267</v>
      </c>
      <c r="B17" s="967" t="s">
        <v>268</v>
      </c>
      <c r="C17" s="968"/>
      <c r="D17" s="968"/>
      <c r="E17" s="373"/>
    </row>
    <row r="18" spans="1:5" ht="15" customHeight="1">
      <c r="A18" s="219" t="s">
        <v>258</v>
      </c>
      <c r="B18" s="970" t="s">
        <v>269</v>
      </c>
      <c r="C18" s="971"/>
      <c r="D18" s="972"/>
      <c r="E18" s="374"/>
    </row>
    <row r="19" spans="1:5" ht="15" customHeight="1">
      <c r="A19" s="219"/>
      <c r="B19" s="8" t="s">
        <v>270</v>
      </c>
      <c r="C19" s="69">
        <v>1179888</v>
      </c>
      <c r="D19" s="210">
        <v>1179888</v>
      </c>
      <c r="E19" s="375">
        <f>'[5]Munka1'!D50</f>
        <v>1070912</v>
      </c>
    </row>
    <row r="20" spans="1:5" ht="15" customHeight="1">
      <c r="A20" s="219"/>
      <c r="B20" s="8" t="s">
        <v>271</v>
      </c>
      <c r="C20" s="69"/>
      <c r="D20" s="210">
        <v>183107</v>
      </c>
      <c r="E20" s="375">
        <v>555</v>
      </c>
    </row>
    <row r="21" spans="1:5" ht="15" customHeight="1">
      <c r="A21" s="219"/>
      <c r="B21" s="8" t="s">
        <v>272</v>
      </c>
      <c r="C21" s="69">
        <v>276220</v>
      </c>
      <c r="D21" s="210">
        <v>362251</v>
      </c>
      <c r="E21" s="375">
        <f>'[5]Munka1'!D58</f>
        <v>361109</v>
      </c>
    </row>
    <row r="22" spans="1:5" ht="24.75" customHeight="1">
      <c r="A22" s="219"/>
      <c r="B22" s="176" t="s">
        <v>571</v>
      </c>
      <c r="C22" s="69">
        <v>7121</v>
      </c>
      <c r="D22" s="211">
        <v>18103</v>
      </c>
      <c r="E22" s="375"/>
    </row>
    <row r="23" spans="1:5" ht="24.75" customHeight="1">
      <c r="A23" s="219"/>
      <c r="B23" s="176" t="s">
        <v>592</v>
      </c>
      <c r="C23" s="69"/>
      <c r="D23" s="211">
        <v>90000</v>
      </c>
      <c r="E23" s="375"/>
    </row>
    <row r="24" spans="1:5" ht="24.75" customHeight="1">
      <c r="A24" s="219"/>
      <c r="B24" s="298" t="s">
        <v>572</v>
      </c>
      <c r="C24" s="69"/>
      <c r="D24" s="211">
        <v>146246</v>
      </c>
      <c r="E24" s="375"/>
    </row>
    <row r="25" spans="1:5" ht="12" customHeight="1">
      <c r="A25" s="219"/>
      <c r="B25" s="205" t="s">
        <v>559</v>
      </c>
      <c r="C25" s="96">
        <f>SUM(C19:C22)</f>
        <v>1463229</v>
      </c>
      <c r="D25" s="96">
        <f>SUM(D19:D24)</f>
        <v>1979595</v>
      </c>
      <c r="E25" s="376">
        <f>SUM(E19:E24)</f>
        <v>1432576</v>
      </c>
    </row>
    <row r="26" spans="1:5" ht="15" customHeight="1">
      <c r="A26" s="224" t="s">
        <v>273</v>
      </c>
      <c r="B26" s="967" t="s">
        <v>274</v>
      </c>
      <c r="C26" s="968"/>
      <c r="D26" s="968"/>
      <c r="E26" s="373"/>
    </row>
    <row r="27" spans="1:9" ht="15" customHeight="1">
      <c r="A27" s="219" t="s">
        <v>258</v>
      </c>
      <c r="B27" s="970" t="s">
        <v>497</v>
      </c>
      <c r="C27" s="971"/>
      <c r="D27" s="972"/>
      <c r="E27" s="374"/>
      <c r="G27" s="6"/>
      <c r="H27" s="6"/>
      <c r="I27" s="6"/>
    </row>
    <row r="28" spans="1:5" ht="15" customHeight="1">
      <c r="A28" s="219"/>
      <c r="B28" s="8" t="s">
        <v>275</v>
      </c>
      <c r="C28" s="69">
        <v>394016</v>
      </c>
      <c r="D28" s="69">
        <v>104345</v>
      </c>
      <c r="E28" s="375">
        <f>'[5]Munka1'!D68</f>
        <v>582202</v>
      </c>
    </row>
    <row r="29" spans="1:5" ht="15" customHeight="1">
      <c r="A29" s="219"/>
      <c r="B29" s="8" t="s">
        <v>261</v>
      </c>
      <c r="C29" s="69">
        <f>'2sz melléklet'!G27</f>
        <v>40000</v>
      </c>
      <c r="D29" s="69">
        <v>45594</v>
      </c>
      <c r="E29" s="375">
        <f>'2sz melléklet'!J27</f>
        <v>8200</v>
      </c>
    </row>
    <row r="30" spans="1:5" ht="15" customHeight="1">
      <c r="A30" s="219" t="s">
        <v>262</v>
      </c>
      <c r="B30" s="8" t="s">
        <v>276</v>
      </c>
      <c r="C30" s="69">
        <v>30000</v>
      </c>
      <c r="D30" s="69">
        <v>30000</v>
      </c>
      <c r="E30" s="375">
        <f>'[5]Munka1'!D78</f>
        <v>22000</v>
      </c>
    </row>
    <row r="31" spans="1:9" ht="15" customHeight="1">
      <c r="A31" s="219"/>
      <c r="B31" s="95" t="s">
        <v>274</v>
      </c>
      <c r="C31" s="96">
        <f>SUM(C28:C30)</f>
        <v>464016</v>
      </c>
      <c r="D31" s="96">
        <f>SUM(D28:D30)</f>
        <v>179939</v>
      </c>
      <c r="E31" s="376">
        <f>SUM(E28:E30)</f>
        <v>612402</v>
      </c>
      <c r="G31" s="6"/>
      <c r="H31" s="6"/>
      <c r="I31" s="6"/>
    </row>
    <row r="32" spans="1:5" ht="15" customHeight="1">
      <c r="A32" s="224" t="s">
        <v>277</v>
      </c>
      <c r="B32" s="967" t="s">
        <v>278</v>
      </c>
      <c r="C32" s="968"/>
      <c r="D32" s="968"/>
      <c r="E32" s="373"/>
    </row>
    <row r="33" spans="1:5" ht="15" customHeight="1">
      <c r="A33" s="219" t="s">
        <v>258</v>
      </c>
      <c r="B33" s="203" t="s">
        <v>279</v>
      </c>
      <c r="C33" s="969"/>
      <c r="D33" s="969"/>
      <c r="E33" s="374"/>
    </row>
    <row r="34" spans="1:5" ht="27.75" customHeight="1">
      <c r="A34" s="966"/>
      <c r="B34" s="8" t="s">
        <v>280</v>
      </c>
      <c r="C34" s="213">
        <v>1476126</v>
      </c>
      <c r="D34" s="213">
        <v>1569456</v>
      </c>
      <c r="E34" s="377">
        <v>1590230</v>
      </c>
    </row>
    <row r="35" spans="1:5" ht="15" customHeight="1">
      <c r="A35" s="966"/>
      <c r="B35" s="8" t="s">
        <v>281</v>
      </c>
      <c r="C35" s="213">
        <v>358168</v>
      </c>
      <c r="D35" s="210">
        <v>216644</v>
      </c>
      <c r="E35" s="377">
        <f>'[5]Munka1'!D119</f>
        <v>361400</v>
      </c>
    </row>
    <row r="36" spans="1:5" ht="15" customHeight="1">
      <c r="A36" s="966"/>
      <c r="B36" s="8" t="s">
        <v>282</v>
      </c>
      <c r="C36" s="69">
        <f>'2sz melléklet'!K27-'1.szmelléklet bevétel'!C34</f>
        <v>156257</v>
      </c>
      <c r="D36" s="69">
        <v>171837</v>
      </c>
      <c r="E36" s="375">
        <f>'2sz melléklet'!M27-'1.szmelléklet bevétel'!E34</f>
        <v>122609</v>
      </c>
    </row>
    <row r="37" spans="1:5" ht="15" customHeight="1">
      <c r="A37" s="219" t="s">
        <v>262</v>
      </c>
      <c r="B37" s="970" t="s">
        <v>283</v>
      </c>
      <c r="C37" s="971"/>
      <c r="D37" s="972"/>
      <c r="E37" s="890"/>
    </row>
    <row r="38" spans="1:6" ht="15" customHeight="1">
      <c r="A38" s="966"/>
      <c r="B38" s="8" t="s">
        <v>281</v>
      </c>
      <c r="C38" s="69">
        <v>2738889</v>
      </c>
      <c r="D38" s="210">
        <v>61751</v>
      </c>
      <c r="E38" s="375">
        <f>'[5]Munka1'!D74</f>
        <v>2898480</v>
      </c>
      <c r="F38" s="57"/>
    </row>
    <row r="39" spans="1:5" ht="15" customHeight="1">
      <c r="A39" s="966"/>
      <c r="B39" s="8" t="s">
        <v>282</v>
      </c>
      <c r="C39" s="213">
        <f>'2sz melléklet'!C54</f>
        <v>145908</v>
      </c>
      <c r="D39" s="213">
        <v>149235</v>
      </c>
      <c r="E39" s="377">
        <f>'2sz melléklet'!F54</f>
        <v>121042</v>
      </c>
    </row>
    <row r="40" spans="1:5" ht="15" customHeight="1">
      <c r="A40" s="966"/>
      <c r="B40" s="205" t="s">
        <v>561</v>
      </c>
      <c r="C40" s="96">
        <f>SUM(C34:C39)</f>
        <v>4875348</v>
      </c>
      <c r="D40" s="96">
        <f>SUM(D34:D39)</f>
        <v>2168923</v>
      </c>
      <c r="E40" s="376">
        <f>SUM(E34:E39)</f>
        <v>5093761</v>
      </c>
    </row>
    <row r="41" spans="1:5" ht="15" customHeight="1">
      <c r="A41" s="224" t="s">
        <v>284</v>
      </c>
      <c r="B41" s="23" t="s">
        <v>285</v>
      </c>
      <c r="C41" s="214">
        <v>10550</v>
      </c>
      <c r="D41" s="212">
        <v>10550</v>
      </c>
      <c r="E41" s="378">
        <v>11000</v>
      </c>
    </row>
    <row r="42" spans="1:5" ht="15" customHeight="1">
      <c r="A42" s="224" t="s">
        <v>286</v>
      </c>
      <c r="B42" s="967" t="s">
        <v>287</v>
      </c>
      <c r="C42" s="968"/>
      <c r="D42" s="968"/>
      <c r="E42" s="373"/>
    </row>
    <row r="43" spans="1:5" ht="15" customHeight="1">
      <c r="A43" s="219" t="s">
        <v>258</v>
      </c>
      <c r="B43" s="8" t="s">
        <v>288</v>
      </c>
      <c r="C43" s="216">
        <v>415000</v>
      </c>
      <c r="D43" s="215">
        <v>415000</v>
      </c>
      <c r="E43" s="379">
        <v>251000</v>
      </c>
    </row>
    <row r="44" spans="1:5" ht="15" customHeight="1">
      <c r="A44" s="219" t="s">
        <v>262</v>
      </c>
      <c r="B44" s="8" t="s">
        <v>694</v>
      </c>
      <c r="C44" s="216"/>
      <c r="D44" s="215"/>
      <c r="E44" s="379">
        <v>1120000</v>
      </c>
    </row>
    <row r="45" spans="1:5" ht="15" customHeight="1">
      <c r="A45" s="219"/>
      <c r="B45" s="205" t="s">
        <v>562</v>
      </c>
      <c r="C45" s="96">
        <f>SUM(C43:C43)</f>
        <v>415000</v>
      </c>
      <c r="D45" s="96">
        <f>SUM(D43:D43)</f>
        <v>415000</v>
      </c>
      <c r="E45" s="376">
        <f>SUM(E43:E44)</f>
        <v>1371000</v>
      </c>
    </row>
    <row r="46" spans="1:5" ht="15" customHeight="1">
      <c r="A46" s="224" t="s">
        <v>289</v>
      </c>
      <c r="B46" s="967" t="s">
        <v>290</v>
      </c>
      <c r="C46" s="968"/>
      <c r="D46" s="968"/>
      <c r="E46" s="373"/>
    </row>
    <row r="47" spans="1:5" ht="15" customHeight="1">
      <c r="A47" s="219" t="s">
        <v>258</v>
      </c>
      <c r="B47" s="8" t="s">
        <v>291</v>
      </c>
      <c r="C47" s="69">
        <v>43765</v>
      </c>
      <c r="D47" s="211">
        <v>274229</v>
      </c>
      <c r="E47" s="380">
        <f>'[5]Munka1'!D2+'2sz melléklet'!M54</f>
        <v>178889</v>
      </c>
    </row>
    <row r="48" spans="1:5" ht="15" customHeight="1" thickBot="1">
      <c r="A48" s="67"/>
      <c r="B48" s="231" t="s">
        <v>588</v>
      </c>
      <c r="C48" s="68">
        <v>8687699</v>
      </c>
      <c r="D48" s="232">
        <f>D47+D45+D41+D40+D31+D25+D16</f>
        <v>6571120</v>
      </c>
      <c r="E48" s="381">
        <f>E47+E45+E41+E40+E31+E25+E16</f>
        <v>10344810</v>
      </c>
    </row>
    <row r="49" spans="1:5" ht="13.5" thickTop="1">
      <c r="A49" s="317"/>
      <c r="B49" s="327" t="s">
        <v>589</v>
      </c>
      <c r="C49" s="83"/>
      <c r="D49" s="369"/>
      <c r="E49" s="380"/>
    </row>
    <row r="50" spans="1:8" ht="15" customHeight="1" thickBot="1">
      <c r="A50" s="67"/>
      <c r="B50" s="231" t="s">
        <v>292</v>
      </c>
      <c r="C50" s="68">
        <f>SUM(C48:C49)</f>
        <v>8687699</v>
      </c>
      <c r="D50" s="368">
        <f>SUM(D48:D49)</f>
        <v>6571120</v>
      </c>
      <c r="E50" s="381">
        <f>SUM(E48:E49)</f>
        <v>10344810</v>
      </c>
      <c r="H50" s="57"/>
    </row>
    <row r="51" spans="1:5" ht="13.5" thickTop="1">
      <c r="A51" s="11"/>
      <c r="B51" s="11"/>
      <c r="C51" s="11"/>
      <c r="D51" s="11"/>
      <c r="E51" s="192"/>
    </row>
    <row r="52" ht="12.75">
      <c r="A52" s="11"/>
    </row>
    <row r="53" ht="12.75">
      <c r="A53" s="11"/>
    </row>
    <row r="54" ht="12.75">
      <c r="A54" s="11"/>
    </row>
    <row r="55" ht="12.75">
      <c r="A55" s="11"/>
    </row>
  </sheetData>
  <sheetProtection/>
  <mergeCells count="19">
    <mergeCell ref="B42:D42"/>
    <mergeCell ref="B46:D46"/>
    <mergeCell ref="B17:D17"/>
    <mergeCell ref="B18:D18"/>
    <mergeCell ref="B26:D26"/>
    <mergeCell ref="B27:D27"/>
    <mergeCell ref="A1:D1"/>
    <mergeCell ref="A2:D2"/>
    <mergeCell ref="A4:D4"/>
    <mergeCell ref="B7:D7"/>
    <mergeCell ref="B8:D8"/>
    <mergeCell ref="B3:D3"/>
    <mergeCell ref="A38:A40"/>
    <mergeCell ref="A34:A36"/>
    <mergeCell ref="B32:D32"/>
    <mergeCell ref="C33:D33"/>
    <mergeCell ref="B37:D37"/>
    <mergeCell ref="B9:D9"/>
    <mergeCell ref="B12:D12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E42"/>
  <sheetViews>
    <sheetView zoomScalePageLayoutView="0" workbookViewId="0" topLeftCell="A16">
      <selection activeCell="E44" sqref="E44"/>
    </sheetView>
  </sheetViews>
  <sheetFormatPr defaultColWidth="9.140625" defaultRowHeight="12.75"/>
  <cols>
    <col min="1" max="1" width="6.7109375" style="0" customWidth="1"/>
    <col min="2" max="2" width="21.421875" style="0" customWidth="1"/>
    <col min="3" max="3" width="13.57421875" style="0" customWidth="1"/>
    <col min="4" max="4" width="13.140625" style="0" customWidth="1"/>
    <col min="5" max="5" width="16.28125" style="0" customWidth="1"/>
  </cols>
  <sheetData>
    <row r="1" spans="1:5" ht="12.75">
      <c r="A1" s="992" t="s">
        <v>591</v>
      </c>
      <c r="B1" s="992"/>
      <c r="C1" s="992"/>
      <c r="D1" s="992"/>
      <c r="E1" s="992"/>
    </row>
    <row r="2" spans="1:5" ht="12.75">
      <c r="A2" s="690"/>
      <c r="B2" s="597"/>
      <c r="C2" s="597"/>
      <c r="D2" s="597"/>
      <c r="E2" s="597"/>
    </row>
    <row r="3" spans="1:5" ht="12.75">
      <c r="A3" s="995" t="s">
        <v>986</v>
      </c>
      <c r="B3" s="995"/>
      <c r="C3" s="995"/>
      <c r="D3" s="995"/>
      <c r="E3" s="995"/>
    </row>
    <row r="4" spans="1:5" ht="12.75">
      <c r="A4" s="995" t="s">
        <v>778</v>
      </c>
      <c r="B4" s="995"/>
      <c r="C4" s="995"/>
      <c r="D4" s="995"/>
      <c r="E4" s="995"/>
    </row>
    <row r="5" spans="1:5" ht="12.75">
      <c r="A5" s="995" t="s">
        <v>779</v>
      </c>
      <c r="B5" s="995"/>
      <c r="C5" s="995"/>
      <c r="D5" s="995"/>
      <c r="E5" s="995"/>
    </row>
    <row r="6" spans="1:5" ht="12.75">
      <c r="A6" s="995" t="s">
        <v>803</v>
      </c>
      <c r="B6" s="995"/>
      <c r="C6" s="995"/>
      <c r="D6" s="995"/>
      <c r="E6" s="995"/>
    </row>
    <row r="7" spans="1:5" ht="13.5" thickBot="1">
      <c r="A7" s="1083" t="s">
        <v>780</v>
      </c>
      <c r="B7" s="1083"/>
      <c r="C7" s="1083"/>
      <c r="D7" s="1083"/>
      <c r="E7" s="1083"/>
    </row>
    <row r="8" spans="1:5" ht="30" customHeight="1">
      <c r="A8" s="691" t="s">
        <v>365</v>
      </c>
      <c r="B8" s="1084" t="s">
        <v>781</v>
      </c>
      <c r="C8" s="691" t="s">
        <v>940</v>
      </c>
      <c r="D8" s="691" t="s">
        <v>782</v>
      </c>
      <c r="E8" s="691" t="s">
        <v>783</v>
      </c>
    </row>
    <row r="9" spans="1:5" ht="41.25" customHeight="1" thickBot="1">
      <c r="A9" s="692" t="s">
        <v>784</v>
      </c>
      <c r="B9" s="1085"/>
      <c r="C9" s="692" t="s">
        <v>785</v>
      </c>
      <c r="D9" s="692" t="s">
        <v>941</v>
      </c>
      <c r="E9" s="692" t="s">
        <v>960</v>
      </c>
    </row>
    <row r="10" spans="1:5" ht="33.75" customHeight="1">
      <c r="A10" s="693" t="s">
        <v>258</v>
      </c>
      <c r="B10" s="694" t="s">
        <v>786</v>
      </c>
      <c r="C10" s="695">
        <v>45</v>
      </c>
      <c r="D10" s="694">
        <v>41</v>
      </c>
      <c r="E10" s="694">
        <v>4</v>
      </c>
    </row>
    <row r="11" spans="1:5" ht="24.75" customHeight="1">
      <c r="A11" s="696" t="s">
        <v>262</v>
      </c>
      <c r="B11" s="17" t="s">
        <v>329</v>
      </c>
      <c r="C11" s="31">
        <v>114</v>
      </c>
      <c r="D11" s="17">
        <v>111</v>
      </c>
      <c r="E11" s="17">
        <v>3</v>
      </c>
    </row>
    <row r="12" spans="1:5" ht="12.75">
      <c r="A12" s="1087" t="s">
        <v>330</v>
      </c>
      <c r="B12" s="17" t="s">
        <v>787</v>
      </c>
      <c r="C12" s="31">
        <v>77</v>
      </c>
      <c r="D12" s="17">
        <v>76</v>
      </c>
      <c r="E12" s="17">
        <v>1</v>
      </c>
    </row>
    <row r="13" spans="1:5" ht="12.75">
      <c r="A13" s="1088"/>
      <c r="B13" s="17" t="s">
        <v>332</v>
      </c>
      <c r="C13" s="31">
        <v>15</v>
      </c>
      <c r="D13" s="17">
        <v>14</v>
      </c>
      <c r="E13" s="17">
        <v>1</v>
      </c>
    </row>
    <row r="14" spans="1:5" ht="12.75">
      <c r="A14" s="1088"/>
      <c r="B14" s="698" t="s">
        <v>788</v>
      </c>
      <c r="C14" s="31">
        <v>12</v>
      </c>
      <c r="D14" s="698">
        <v>12</v>
      </c>
      <c r="E14" s="698"/>
    </row>
    <row r="15" spans="1:5" ht="12.75">
      <c r="A15" s="1088"/>
      <c r="B15" s="699" t="s">
        <v>547</v>
      </c>
      <c r="C15" s="31">
        <v>47</v>
      </c>
      <c r="D15" s="17">
        <v>47</v>
      </c>
      <c r="E15" s="17"/>
    </row>
    <row r="16" spans="1:5" ht="12.75">
      <c r="A16" s="1089"/>
      <c r="B16" s="17" t="s">
        <v>789</v>
      </c>
      <c r="C16" s="31">
        <v>15</v>
      </c>
      <c r="D16" s="17">
        <v>15</v>
      </c>
      <c r="E16" s="17"/>
    </row>
    <row r="17" spans="1:5" ht="12.75">
      <c r="A17" s="1090" t="s">
        <v>333</v>
      </c>
      <c r="B17" s="17" t="s">
        <v>790</v>
      </c>
      <c r="C17" s="31">
        <v>71</v>
      </c>
      <c r="D17" s="17">
        <v>70</v>
      </c>
      <c r="E17" s="17">
        <v>1</v>
      </c>
    </row>
    <row r="18" spans="1:5" ht="12.75">
      <c r="A18" s="1090"/>
      <c r="B18" s="17" t="s">
        <v>791</v>
      </c>
      <c r="C18" s="31">
        <v>4</v>
      </c>
      <c r="D18" s="17">
        <v>2</v>
      </c>
      <c r="E18" s="17">
        <v>2</v>
      </c>
    </row>
    <row r="19" spans="1:5" ht="12.75">
      <c r="A19" s="696" t="s">
        <v>334</v>
      </c>
      <c r="B19" s="17" t="s">
        <v>792</v>
      </c>
      <c r="C19" s="31">
        <v>44</v>
      </c>
      <c r="D19" s="17">
        <v>44</v>
      </c>
      <c r="E19" s="17"/>
    </row>
    <row r="20" spans="1:5" ht="18" customHeight="1">
      <c r="A20" s="696" t="s">
        <v>336</v>
      </c>
      <c r="B20" s="17" t="s">
        <v>793</v>
      </c>
      <c r="C20" s="31">
        <v>63</v>
      </c>
      <c r="D20" s="17">
        <v>63</v>
      </c>
      <c r="E20" s="17"/>
    </row>
    <row r="21" spans="1:5" ht="12.75">
      <c r="A21" s="696" t="s">
        <v>338</v>
      </c>
      <c r="B21" s="17" t="s">
        <v>339</v>
      </c>
      <c r="C21" s="31">
        <v>23</v>
      </c>
      <c r="D21" s="17">
        <v>23</v>
      </c>
      <c r="E21" s="17"/>
    </row>
    <row r="22" spans="1:5" ht="12.75">
      <c r="A22" s="1087" t="s">
        <v>340</v>
      </c>
      <c r="B22" s="17" t="s">
        <v>794</v>
      </c>
      <c r="C22" s="31">
        <v>10</v>
      </c>
      <c r="D22" s="17">
        <v>7</v>
      </c>
      <c r="E22" s="17">
        <v>3</v>
      </c>
    </row>
    <row r="23" spans="1:5" ht="12.75">
      <c r="A23" s="1088"/>
      <c r="B23" s="17" t="s">
        <v>795</v>
      </c>
      <c r="C23" s="31">
        <v>4</v>
      </c>
      <c r="D23" s="17">
        <v>4</v>
      </c>
      <c r="E23" s="17"/>
    </row>
    <row r="24" spans="1:5" ht="12.75">
      <c r="A24" s="1088"/>
      <c r="B24" s="699" t="s">
        <v>549</v>
      </c>
      <c r="C24" s="31">
        <v>8</v>
      </c>
      <c r="D24" s="17">
        <v>7</v>
      </c>
      <c r="E24" s="17">
        <v>1</v>
      </c>
    </row>
    <row r="25" spans="1:5" ht="12.75">
      <c r="A25" s="1089"/>
      <c r="B25" s="17" t="s">
        <v>344</v>
      </c>
      <c r="C25" s="31">
        <v>5</v>
      </c>
      <c r="D25" s="17">
        <v>4</v>
      </c>
      <c r="E25" s="17">
        <v>1</v>
      </c>
    </row>
    <row r="26" spans="1:5" ht="25.5">
      <c r="A26" s="696" t="s">
        <v>343</v>
      </c>
      <c r="B26" s="17" t="s">
        <v>796</v>
      </c>
      <c r="C26" s="31">
        <v>65</v>
      </c>
      <c r="D26" s="17">
        <v>65</v>
      </c>
      <c r="E26" s="17"/>
    </row>
    <row r="27" spans="1:5" ht="25.5">
      <c r="A27" s="696">
        <v>10</v>
      </c>
      <c r="B27" s="17" t="s">
        <v>998</v>
      </c>
      <c r="C27" s="31">
        <v>9</v>
      </c>
      <c r="D27" s="17">
        <v>9</v>
      </c>
      <c r="E27" s="17"/>
    </row>
    <row r="28" spans="1:5" ht="18.75" customHeight="1">
      <c r="A28" s="697" t="s">
        <v>347</v>
      </c>
      <c r="B28" s="17" t="s">
        <v>797</v>
      </c>
      <c r="C28" s="31">
        <v>2</v>
      </c>
      <c r="D28" s="17">
        <v>2</v>
      </c>
      <c r="E28" s="17"/>
    </row>
    <row r="29" spans="1:5" ht="12.75">
      <c r="A29" s="700" t="s">
        <v>798</v>
      </c>
      <c r="B29" s="17" t="s">
        <v>799</v>
      </c>
      <c r="C29" s="31">
        <v>413</v>
      </c>
      <c r="D29" s="17">
        <v>413</v>
      </c>
      <c r="E29" s="17"/>
    </row>
    <row r="30" spans="1:5" ht="12.75">
      <c r="A30" s="701" t="s">
        <v>350</v>
      </c>
      <c r="B30" s="702" t="s">
        <v>442</v>
      </c>
      <c r="C30" s="524">
        <v>78</v>
      </c>
      <c r="D30" s="702">
        <v>78</v>
      </c>
      <c r="E30" s="702"/>
    </row>
    <row r="31" spans="1:5" ht="38.25" customHeight="1" thickBot="1">
      <c r="A31" s="703" t="s">
        <v>432</v>
      </c>
      <c r="B31" s="704" t="s">
        <v>800</v>
      </c>
      <c r="C31" s="605">
        <v>1</v>
      </c>
      <c r="D31" s="704"/>
      <c r="E31" s="704">
        <v>1</v>
      </c>
    </row>
    <row r="32" spans="1:5" ht="13.5" thickBot="1">
      <c r="A32" s="437"/>
      <c r="B32" s="705" t="s">
        <v>801</v>
      </c>
      <c r="C32" s="706">
        <f>SUM(C10:C31)</f>
        <v>1125</v>
      </c>
      <c r="D32" s="705">
        <f>SUM(D10:D31)</f>
        <v>1107</v>
      </c>
      <c r="E32" s="705">
        <f>SUM(E10:E31)</f>
        <v>18</v>
      </c>
    </row>
    <row r="33" spans="1:5" ht="12.75">
      <c r="A33" s="44"/>
      <c r="B33" s="597"/>
      <c r="C33" s="597"/>
      <c r="D33" s="597"/>
      <c r="E33" s="597"/>
    </row>
    <row r="34" spans="1:5" ht="12.75">
      <c r="A34" s="1086" t="s">
        <v>961</v>
      </c>
      <c r="B34" s="1086"/>
      <c r="C34" s="1086"/>
      <c r="D34" s="1086"/>
      <c r="E34" s="1086"/>
    </row>
    <row r="35" spans="1:5" ht="12.75">
      <c r="A35" s="1086"/>
      <c r="B35" s="1086"/>
      <c r="C35" s="1086"/>
      <c r="D35" s="1086"/>
      <c r="E35" s="1086"/>
    </row>
    <row r="36" spans="1:5" ht="13.5" thickBot="1">
      <c r="A36" s="44"/>
      <c r="B36" s="597"/>
      <c r="C36" s="597"/>
      <c r="D36" s="597"/>
      <c r="E36" s="597"/>
    </row>
    <row r="37" spans="1:5" ht="12.75">
      <c r="A37" s="707"/>
      <c r="B37" s="708" t="s">
        <v>802</v>
      </c>
      <c r="C37" s="708">
        <v>24</v>
      </c>
      <c r="D37" s="604"/>
      <c r="E37" s="604"/>
    </row>
    <row r="38" spans="1:5" ht="25.5">
      <c r="A38" s="707"/>
      <c r="B38" s="330" t="s">
        <v>793</v>
      </c>
      <c r="C38" s="330">
        <v>3</v>
      </c>
      <c r="D38" s="604"/>
      <c r="E38" s="604"/>
    </row>
    <row r="39" spans="1:5" ht="25.5">
      <c r="A39" s="707"/>
      <c r="B39" s="330" t="s">
        <v>998</v>
      </c>
      <c r="C39" s="330">
        <v>5</v>
      </c>
      <c r="D39" s="604"/>
      <c r="E39" s="604"/>
    </row>
    <row r="40" spans="1:5" ht="12.75">
      <c r="A40" s="707"/>
      <c r="B40" s="709" t="s">
        <v>799</v>
      </c>
      <c r="C40" s="330">
        <v>4</v>
      </c>
      <c r="D40" s="604"/>
      <c r="E40" s="604"/>
    </row>
    <row r="41" spans="1:5" ht="13.5" thickBot="1">
      <c r="A41" s="707"/>
      <c r="B41" s="709" t="s">
        <v>442</v>
      </c>
      <c r="C41" s="926">
        <v>3</v>
      </c>
      <c r="D41" s="604"/>
      <c r="E41" s="604"/>
    </row>
    <row r="42" spans="2:5" ht="13.5" thickBot="1">
      <c r="B42" s="710" t="s">
        <v>349</v>
      </c>
      <c r="C42" s="710">
        <f>SUM(C37:C41)</f>
        <v>39</v>
      </c>
      <c r="D42" s="711"/>
      <c r="E42" s="711"/>
    </row>
  </sheetData>
  <sheetProtection/>
  <mergeCells count="13">
    <mergeCell ref="B8:B9"/>
    <mergeCell ref="A34:E35"/>
    <mergeCell ref="A12:A14"/>
    <mergeCell ref="A15:A16"/>
    <mergeCell ref="A22:A23"/>
    <mergeCell ref="A24:A25"/>
    <mergeCell ref="A17:A18"/>
    <mergeCell ref="A1:E1"/>
    <mergeCell ref="A4:E4"/>
    <mergeCell ref="A5:E5"/>
    <mergeCell ref="A6:E6"/>
    <mergeCell ref="A7:E7"/>
    <mergeCell ref="A3:E3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22"/>
  <sheetViews>
    <sheetView zoomScalePageLayoutView="0" workbookViewId="0" topLeftCell="A1">
      <selection activeCell="A2" sqref="A2:D2"/>
    </sheetView>
  </sheetViews>
  <sheetFormatPr defaultColWidth="9.140625" defaultRowHeight="12.75"/>
  <cols>
    <col min="2" max="2" width="32.28125" style="0" customWidth="1"/>
    <col min="3" max="3" width="21.140625" style="0" customWidth="1"/>
    <col min="4" max="4" width="22.7109375" style="0" customWidth="1"/>
  </cols>
  <sheetData>
    <row r="1" spans="1:4" ht="12.75">
      <c r="A1" s="1091" t="s">
        <v>249</v>
      </c>
      <c r="B1" s="1091"/>
      <c r="C1" s="1091"/>
      <c r="D1" s="1091"/>
    </row>
    <row r="2" spans="1:6" ht="12.75">
      <c r="A2" s="995" t="s">
        <v>988</v>
      </c>
      <c r="B2" s="995"/>
      <c r="C2" s="995"/>
      <c r="D2" s="995"/>
      <c r="E2" s="322"/>
      <c r="F2" s="322"/>
    </row>
    <row r="3" spans="1:4" ht="12.75">
      <c r="A3" s="1092" t="s">
        <v>247</v>
      </c>
      <c r="B3" s="1092"/>
      <c r="C3" s="1092"/>
      <c r="D3" s="1092"/>
    </row>
    <row r="4" spans="1:4" ht="12.75">
      <c r="A4" s="1093"/>
      <c r="B4" s="1093"/>
      <c r="C4" s="1093"/>
      <c r="D4" s="1093"/>
    </row>
    <row r="5" spans="1:4" ht="18" customHeight="1" thickBot="1">
      <c r="A5" s="889"/>
      <c r="B5" s="889"/>
      <c r="C5" s="889"/>
      <c r="D5" s="889" t="s">
        <v>248</v>
      </c>
    </row>
    <row r="6" spans="1:4" ht="13.5" thickBot="1">
      <c r="A6" s="900"/>
      <c r="B6" s="901" t="s">
        <v>456</v>
      </c>
      <c r="C6" s="901" t="s">
        <v>250</v>
      </c>
      <c r="D6" s="901" t="s">
        <v>251</v>
      </c>
    </row>
    <row r="7" spans="1:4" ht="26.25" thickBot="1">
      <c r="A7" s="902" t="s">
        <v>258</v>
      </c>
      <c r="B7" s="590" t="s">
        <v>621</v>
      </c>
      <c r="C7" s="903">
        <v>118528</v>
      </c>
      <c r="D7" s="903">
        <v>134584</v>
      </c>
    </row>
    <row r="8" spans="1:4" ht="13.5" thickBot="1">
      <c r="A8" s="902" t="s">
        <v>262</v>
      </c>
      <c r="B8" s="513" t="s">
        <v>626</v>
      </c>
      <c r="C8" s="903">
        <v>34200</v>
      </c>
      <c r="D8" s="903">
        <v>38000</v>
      </c>
    </row>
    <row r="9" spans="1:4" ht="13.5" thickBot="1">
      <c r="A9" s="902" t="s">
        <v>330</v>
      </c>
      <c r="B9" s="904" t="s">
        <v>635</v>
      </c>
      <c r="C9" s="903">
        <v>49581</v>
      </c>
      <c r="D9" s="903">
        <v>55090</v>
      </c>
    </row>
    <row r="10" spans="1:4" ht="51.75" thickBot="1">
      <c r="A10" s="902" t="s">
        <v>333</v>
      </c>
      <c r="B10" s="217" t="s">
        <v>637</v>
      </c>
      <c r="C10" s="905">
        <v>40014</v>
      </c>
      <c r="D10" s="905">
        <v>44460</v>
      </c>
    </row>
    <row r="11" spans="1:4" ht="39" thickBot="1">
      <c r="A11" s="902" t="s">
        <v>334</v>
      </c>
      <c r="B11" s="495" t="s">
        <v>702</v>
      </c>
      <c r="C11" s="903">
        <v>56187</v>
      </c>
      <c r="D11" s="903">
        <v>62430</v>
      </c>
    </row>
    <row r="12" spans="1:4" ht="51.75" thickBot="1">
      <c r="A12" s="902" t="s">
        <v>336</v>
      </c>
      <c r="B12" s="495" t="s">
        <v>540</v>
      </c>
      <c r="C12" s="903">
        <v>118860</v>
      </c>
      <c r="D12" s="903">
        <v>237720</v>
      </c>
    </row>
    <row r="13" spans="1:4" ht="39" thickBot="1">
      <c r="A13" s="902" t="s">
        <v>338</v>
      </c>
      <c r="B13" s="513" t="s">
        <v>541</v>
      </c>
      <c r="C13" s="903">
        <v>223500</v>
      </c>
      <c r="D13" s="903">
        <v>298000</v>
      </c>
    </row>
    <row r="14" spans="1:4" ht="13.5" thickBot="1">
      <c r="A14" s="902" t="s">
        <v>340</v>
      </c>
      <c r="B14" s="906" t="s">
        <v>704</v>
      </c>
      <c r="C14" s="903">
        <v>480000</v>
      </c>
      <c r="D14" s="903">
        <v>600000</v>
      </c>
    </row>
    <row r="15" spans="1:4" ht="26.25" thickBot="1">
      <c r="A15" s="902" t="s">
        <v>343</v>
      </c>
      <c r="B15" s="217" t="s">
        <v>650</v>
      </c>
      <c r="C15" s="903">
        <v>386000</v>
      </c>
      <c r="D15" s="903">
        <v>386000</v>
      </c>
    </row>
    <row r="16" spans="1:4" ht="26.25" thickBot="1">
      <c r="A16" s="902" t="s">
        <v>345</v>
      </c>
      <c r="B16" s="217" t="s">
        <v>652</v>
      </c>
      <c r="C16" s="903">
        <v>270000</v>
      </c>
      <c r="D16" s="903">
        <v>337500</v>
      </c>
    </row>
    <row r="17" spans="1:4" ht="26.25" thickBot="1">
      <c r="A17" s="902" t="s">
        <v>347</v>
      </c>
      <c r="B17" s="435" t="s">
        <v>654</v>
      </c>
      <c r="C17" s="903">
        <v>42500</v>
      </c>
      <c r="D17" s="903">
        <v>50000</v>
      </c>
    </row>
    <row r="18" spans="1:4" ht="13.5" thickBot="1">
      <c r="A18" s="902" t="s">
        <v>252</v>
      </c>
      <c r="B18" s="217" t="s">
        <v>656</v>
      </c>
      <c r="C18" s="903">
        <v>10000</v>
      </c>
      <c r="D18" s="903">
        <v>12000</v>
      </c>
    </row>
    <row r="19" spans="1:4" ht="26.25" thickBot="1">
      <c r="A19" s="902" t="s">
        <v>350</v>
      </c>
      <c r="B19" s="217" t="s">
        <v>658</v>
      </c>
      <c r="C19" s="903">
        <v>570000</v>
      </c>
      <c r="D19" s="903">
        <v>600000</v>
      </c>
    </row>
    <row r="20" spans="1:4" ht="26.25" thickBot="1">
      <c r="A20" s="902" t="s">
        <v>432</v>
      </c>
      <c r="B20" s="217" t="s">
        <v>660</v>
      </c>
      <c r="C20" s="905">
        <v>314500</v>
      </c>
      <c r="D20" s="905">
        <v>370000</v>
      </c>
    </row>
    <row r="21" spans="1:4" ht="13.5" thickBot="1">
      <c r="A21" s="902" t="s">
        <v>433</v>
      </c>
      <c r="B21" s="217" t="s">
        <v>663</v>
      </c>
      <c r="C21" s="905">
        <v>4600</v>
      </c>
      <c r="D21" s="905">
        <v>5000</v>
      </c>
    </row>
    <row r="22" spans="1:4" s="910" customFormat="1" ht="13.5" thickBot="1">
      <c r="A22" s="907"/>
      <c r="B22" s="908" t="s">
        <v>349</v>
      </c>
      <c r="C22" s="909">
        <f>SUM(C7:C21)</f>
        <v>2718470</v>
      </c>
      <c r="D22" s="909">
        <f>SUM(D7:D21)</f>
        <v>3230784</v>
      </c>
    </row>
  </sheetData>
  <sheetProtection/>
  <mergeCells count="3">
    <mergeCell ref="A1:D1"/>
    <mergeCell ref="A2:D2"/>
    <mergeCell ref="A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14"/>
  <sheetViews>
    <sheetView zoomScalePageLayoutView="0" workbookViewId="0" topLeftCell="A1">
      <selection activeCell="A2" sqref="A2:E2"/>
    </sheetView>
  </sheetViews>
  <sheetFormatPr defaultColWidth="8.00390625" defaultRowHeight="12.75"/>
  <cols>
    <col min="1" max="1" width="5.57421875" style="612" customWidth="1"/>
    <col min="2" max="2" width="30.421875" style="630" customWidth="1"/>
    <col min="3" max="3" width="14.8515625" style="630" hidden="1" customWidth="1"/>
    <col min="4" max="4" width="15.8515625" style="630" customWidth="1"/>
    <col min="5" max="5" width="15.28125" style="630" customWidth="1"/>
    <col min="6" max="16384" width="8.00390625" style="630" customWidth="1"/>
  </cols>
  <sheetData>
    <row r="1" spans="1:10" ht="12.75" customHeight="1">
      <c r="A1" s="1096" t="s">
        <v>745</v>
      </c>
      <c r="B1" s="1096"/>
      <c r="C1" s="1096"/>
      <c r="D1" s="1096"/>
      <c r="E1" s="1096"/>
      <c r="F1" s="629"/>
      <c r="G1" s="629"/>
      <c r="H1" s="629"/>
      <c r="I1" s="629"/>
      <c r="J1" s="629"/>
    </row>
    <row r="2" spans="1:10" ht="12.75">
      <c r="A2" s="995" t="s">
        <v>987</v>
      </c>
      <c r="B2" s="995"/>
      <c r="C2" s="995"/>
      <c r="D2" s="995"/>
      <c r="E2" s="995"/>
      <c r="F2" s="36"/>
      <c r="G2" s="36"/>
      <c r="H2" s="36"/>
      <c r="I2" s="36"/>
      <c r="J2" s="36"/>
    </row>
    <row r="3" spans="1:5" ht="12.75">
      <c r="A3" s="1094" t="s">
        <v>746</v>
      </c>
      <c r="B3" s="1095"/>
      <c r="C3" s="1095"/>
      <c r="D3" s="1095"/>
      <c r="E3" s="1095"/>
    </row>
    <row r="4" spans="1:5" ht="12.75">
      <c r="A4" s="1094" t="s">
        <v>747</v>
      </c>
      <c r="B4" s="1094"/>
      <c r="C4" s="1094"/>
      <c r="D4" s="1094"/>
      <c r="E4" s="1094"/>
    </row>
    <row r="5" spans="1:5" s="632" customFormat="1" ht="15.75" thickBot="1">
      <c r="A5" s="631"/>
      <c r="E5" s="633" t="s">
        <v>748</v>
      </c>
    </row>
    <row r="6" spans="1:5" s="637" customFormat="1" ht="63" customHeight="1" thickBot="1">
      <c r="A6" s="634" t="s">
        <v>749</v>
      </c>
      <c r="B6" s="635" t="s">
        <v>750</v>
      </c>
      <c r="C6" s="635" t="s">
        <v>751</v>
      </c>
      <c r="D6" s="635" t="s">
        <v>752</v>
      </c>
      <c r="E6" s="636" t="s">
        <v>753</v>
      </c>
    </row>
    <row r="7" spans="1:5" s="637" customFormat="1" ht="18" customHeight="1" thickBot="1">
      <c r="A7" s="634">
        <v>1</v>
      </c>
      <c r="B7" s="638">
        <v>2</v>
      </c>
      <c r="C7" s="638"/>
      <c r="D7" s="638">
        <v>3</v>
      </c>
      <c r="E7" s="639">
        <v>4</v>
      </c>
    </row>
    <row r="8" spans="1:5" ht="18" customHeight="1">
      <c r="A8" s="640" t="s">
        <v>258</v>
      </c>
      <c r="B8" s="641" t="s">
        <v>754</v>
      </c>
      <c r="C8" s="641">
        <v>2000</v>
      </c>
      <c r="D8" s="642">
        <v>3040</v>
      </c>
      <c r="E8" s="643">
        <v>40</v>
      </c>
    </row>
    <row r="9" spans="1:5" ht="27" customHeight="1">
      <c r="A9" s="644" t="s">
        <v>262</v>
      </c>
      <c r="B9" s="645" t="s">
        <v>755</v>
      </c>
      <c r="C9" s="645">
        <v>10550</v>
      </c>
      <c r="D9" s="646">
        <v>11500</v>
      </c>
      <c r="E9" s="647">
        <v>500</v>
      </c>
    </row>
    <row r="10" spans="1:5" ht="18" customHeight="1">
      <c r="A10" s="914" t="s">
        <v>330</v>
      </c>
      <c r="B10" s="645" t="s">
        <v>756</v>
      </c>
      <c r="C10" s="645">
        <v>39000</v>
      </c>
      <c r="D10" s="646">
        <v>39940</v>
      </c>
      <c r="E10" s="647">
        <v>980</v>
      </c>
    </row>
    <row r="11" spans="1:5" ht="18" customHeight="1">
      <c r="A11" s="914" t="s">
        <v>333</v>
      </c>
      <c r="B11" s="641" t="s">
        <v>608</v>
      </c>
      <c r="C11" s="641">
        <v>76000</v>
      </c>
      <c r="D11" s="642">
        <v>76750</v>
      </c>
      <c r="E11" s="643">
        <v>750</v>
      </c>
    </row>
    <row r="12" spans="1:5" ht="26.25" customHeight="1">
      <c r="A12" s="914" t="s">
        <v>334</v>
      </c>
      <c r="B12" s="645" t="s">
        <v>757</v>
      </c>
      <c r="C12" s="645">
        <v>3000</v>
      </c>
      <c r="D12" s="646">
        <v>3550</v>
      </c>
      <c r="E12" s="647">
        <v>50</v>
      </c>
    </row>
    <row r="13" spans="1:5" ht="26.25" customHeight="1">
      <c r="A13" s="915" t="s">
        <v>336</v>
      </c>
      <c r="B13" s="911" t="s">
        <v>939</v>
      </c>
      <c r="C13" s="911"/>
      <c r="D13" s="912"/>
      <c r="E13" s="913">
        <v>1500</v>
      </c>
    </row>
    <row r="14" spans="1:5" ht="18" customHeight="1" thickBot="1">
      <c r="A14" s="648" t="s">
        <v>338</v>
      </c>
      <c r="B14" s="649" t="s">
        <v>349</v>
      </c>
      <c r="C14" s="649">
        <f>SUM(C8:C12)</f>
        <v>130550</v>
      </c>
      <c r="D14" s="650">
        <f>SUM(D8:D12)</f>
        <v>134780</v>
      </c>
      <c r="E14" s="651">
        <f>SUM(E8:E13)</f>
        <v>3820</v>
      </c>
    </row>
  </sheetData>
  <sheetProtection/>
  <mergeCells count="4">
    <mergeCell ref="A3:E3"/>
    <mergeCell ref="A4:E4"/>
    <mergeCell ref="A1:E1"/>
    <mergeCell ref="A2:E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4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8.421875" style="0" customWidth="1"/>
    <col min="2" max="2" width="24.00390625" style="0" customWidth="1"/>
    <col min="3" max="3" width="52.8515625" style="0" customWidth="1"/>
    <col min="4" max="4" width="11.140625" style="0" customWidth="1"/>
    <col min="5" max="5" width="7.421875" style="0" customWidth="1"/>
  </cols>
  <sheetData>
    <row r="1" spans="2:5" ht="12.75">
      <c r="B1" s="1096" t="s">
        <v>725</v>
      </c>
      <c r="C1" s="1096"/>
      <c r="D1" s="1096"/>
      <c r="E1" s="1096"/>
    </row>
    <row r="2" spans="2:5" ht="12.75">
      <c r="B2" s="995" t="s">
        <v>989</v>
      </c>
      <c r="C2" s="995"/>
      <c r="D2" s="995"/>
      <c r="E2" s="995"/>
    </row>
    <row r="3" spans="2:5" ht="12.75">
      <c r="B3" s="1094" t="s">
        <v>726</v>
      </c>
      <c r="C3" s="1095"/>
      <c r="D3" s="1095"/>
      <c r="E3" s="1095"/>
    </row>
    <row r="4" spans="2:5" ht="13.5" thickBot="1">
      <c r="B4" s="611"/>
      <c r="C4" s="612"/>
      <c r="D4" s="613" t="s">
        <v>727</v>
      </c>
      <c r="E4" s="614" t="s">
        <v>564</v>
      </c>
    </row>
    <row r="5" spans="1:5" ht="13.5" thickTop="1">
      <c r="A5" s="1097" t="s">
        <v>728</v>
      </c>
      <c r="B5" s="1099" t="s">
        <v>456</v>
      </c>
      <c r="C5" s="1099" t="s">
        <v>729</v>
      </c>
      <c r="D5" s="1099" t="s">
        <v>730</v>
      </c>
      <c r="E5" s="1101"/>
    </row>
    <row r="6" spans="1:5" ht="12.75">
      <c r="A6" s="1098"/>
      <c r="B6" s="1100"/>
      <c r="C6" s="1100"/>
      <c r="D6" s="1100"/>
      <c r="E6" s="1102"/>
    </row>
    <row r="7" spans="1:5" ht="25.5" customHeight="1">
      <c r="A7" s="615" t="s">
        <v>258</v>
      </c>
      <c r="B7" s="616" t="s">
        <v>731</v>
      </c>
      <c r="C7" s="617" t="s">
        <v>732</v>
      </c>
      <c r="D7" s="1104">
        <v>500</v>
      </c>
      <c r="E7" s="1105"/>
    </row>
    <row r="8" spans="1:5" ht="12.75">
      <c r="A8" s="615" t="s">
        <v>262</v>
      </c>
      <c r="B8" s="616" t="s">
        <v>733</v>
      </c>
      <c r="C8" s="617"/>
      <c r="D8" s="1104">
        <f>E9+E10+E11+E12+E13+E14+E15+E16+D17+D18+D19</f>
        <v>724018</v>
      </c>
      <c r="E8" s="1105"/>
    </row>
    <row r="9" spans="1:5" ht="12.75">
      <c r="A9" s="615" t="s">
        <v>330</v>
      </c>
      <c r="B9" s="616"/>
      <c r="C9" s="618" t="s">
        <v>734</v>
      </c>
      <c r="D9" s="619"/>
      <c r="E9" s="620">
        <v>7830</v>
      </c>
    </row>
    <row r="10" spans="1:5" ht="12.75">
      <c r="A10" s="615" t="s">
        <v>333</v>
      </c>
      <c r="B10" s="616"/>
      <c r="C10" s="618" t="s">
        <v>735</v>
      </c>
      <c r="D10" s="619"/>
      <c r="E10" s="620">
        <v>10603</v>
      </c>
    </row>
    <row r="11" spans="1:5" ht="12.75">
      <c r="A11" s="615" t="s">
        <v>334</v>
      </c>
      <c r="B11" s="616"/>
      <c r="C11" s="618" t="s">
        <v>736</v>
      </c>
      <c r="D11" s="619"/>
      <c r="E11" s="620">
        <v>1000</v>
      </c>
    </row>
    <row r="12" spans="1:5" ht="12.75">
      <c r="A12" s="615" t="s">
        <v>336</v>
      </c>
      <c r="B12" s="616"/>
      <c r="C12" s="618" t="s">
        <v>737</v>
      </c>
      <c r="D12" s="619"/>
      <c r="E12" s="620">
        <v>437039</v>
      </c>
    </row>
    <row r="13" spans="1:5" ht="12.75">
      <c r="A13" s="615" t="s">
        <v>338</v>
      </c>
      <c r="B13" s="616"/>
      <c r="C13" s="618" t="s">
        <v>738</v>
      </c>
      <c r="D13" s="619"/>
      <c r="E13" s="620">
        <v>40831</v>
      </c>
    </row>
    <row r="14" spans="1:5" ht="12.75">
      <c r="A14" s="615" t="s">
        <v>340</v>
      </c>
      <c r="B14" s="616"/>
      <c r="C14" s="618" t="s">
        <v>739</v>
      </c>
      <c r="D14" s="619"/>
      <c r="E14" s="620">
        <v>100000</v>
      </c>
    </row>
    <row r="15" spans="1:5" ht="12.75">
      <c r="A15" s="615" t="s">
        <v>343</v>
      </c>
      <c r="B15" s="616"/>
      <c r="C15" s="618" t="s">
        <v>740</v>
      </c>
      <c r="D15" s="619"/>
      <c r="E15" s="620">
        <v>1728</v>
      </c>
    </row>
    <row r="16" spans="1:5" ht="12.75">
      <c r="A16" s="615" t="s">
        <v>345</v>
      </c>
      <c r="B16" s="616"/>
      <c r="C16" s="618" t="s">
        <v>741</v>
      </c>
      <c r="D16" s="619"/>
      <c r="E16" s="620">
        <v>1440</v>
      </c>
    </row>
    <row r="17" spans="1:5" ht="12.75">
      <c r="A17" s="621" t="s">
        <v>347</v>
      </c>
      <c r="B17" s="622"/>
      <c r="C17" s="623" t="s">
        <v>742</v>
      </c>
      <c r="D17" s="1108">
        <v>480</v>
      </c>
      <c r="E17" s="1109"/>
    </row>
    <row r="18" spans="1:5" ht="12.75">
      <c r="A18" s="621" t="s">
        <v>348</v>
      </c>
      <c r="B18" s="622"/>
      <c r="C18" s="623" t="s">
        <v>696</v>
      </c>
      <c r="D18" s="1112">
        <v>384</v>
      </c>
      <c r="E18" s="1113"/>
    </row>
    <row r="19" spans="1:5" ht="15" customHeight="1" thickBot="1">
      <c r="A19" s="624" t="s">
        <v>350</v>
      </c>
      <c r="B19" s="625"/>
      <c r="C19" s="626" t="s">
        <v>743</v>
      </c>
      <c r="D19" s="1106">
        <v>122683</v>
      </c>
      <c r="E19" s="1107"/>
    </row>
    <row r="20" spans="1:5" ht="21" customHeight="1" thickBot="1" thickTop="1">
      <c r="A20" s="627" t="s">
        <v>343</v>
      </c>
      <c r="B20" s="628" t="s">
        <v>744</v>
      </c>
      <c r="C20" s="628"/>
      <c r="D20" s="1110">
        <f>D7+D8</f>
        <v>724518</v>
      </c>
      <c r="E20" s="1111"/>
    </row>
    <row r="21" spans="4:5" ht="13.5" thickTop="1">
      <c r="D21" s="1103"/>
      <c r="E21" s="1103"/>
    </row>
    <row r="30" ht="12.75">
      <c r="B30" s="542"/>
    </row>
    <row r="36" spans="2:4" ht="12.75">
      <c r="B36" s="529"/>
      <c r="C36" s="316"/>
      <c r="D36" s="4"/>
    </row>
    <row r="37" spans="2:4" ht="12.75">
      <c r="B37" s="181"/>
      <c r="C37" s="316"/>
      <c r="D37" s="33"/>
    </row>
    <row r="38" spans="2:4" ht="12.75">
      <c r="B38" s="181"/>
      <c r="C38" s="316"/>
      <c r="D38" s="33"/>
    </row>
    <row r="39" spans="2:4" ht="12.75">
      <c r="B39" s="528"/>
      <c r="C39" s="316"/>
      <c r="D39" s="185"/>
    </row>
    <row r="41" ht="12.75">
      <c r="D41" s="343"/>
    </row>
  </sheetData>
  <sheetProtection/>
  <mergeCells count="14">
    <mergeCell ref="D21:E21"/>
    <mergeCell ref="D8:E8"/>
    <mergeCell ref="D19:E19"/>
    <mergeCell ref="D7:E7"/>
    <mergeCell ref="D17:E17"/>
    <mergeCell ref="D20:E20"/>
    <mergeCell ref="D18:E18"/>
    <mergeCell ref="B1:E1"/>
    <mergeCell ref="B2:E2"/>
    <mergeCell ref="B3:E3"/>
    <mergeCell ref="A5:A6"/>
    <mergeCell ref="B5:B6"/>
    <mergeCell ref="C5:C6"/>
    <mergeCell ref="D5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S35"/>
  <sheetViews>
    <sheetView zoomScalePageLayoutView="0" workbookViewId="0" topLeftCell="A1">
      <selection activeCell="B29" sqref="B29"/>
    </sheetView>
  </sheetViews>
  <sheetFormatPr defaultColWidth="8.00390625" defaultRowHeight="12.75"/>
  <cols>
    <col min="1" max="1" width="5.8515625" style="653" customWidth="1"/>
    <col min="2" max="2" width="32.28125" style="652" customWidth="1"/>
    <col min="3" max="7" width="11.00390625" style="652" customWidth="1"/>
    <col min="8" max="8" width="11.8515625" style="652" customWidth="1"/>
    <col min="9" max="16384" width="8.00390625" style="652" customWidth="1"/>
  </cols>
  <sheetData>
    <row r="1" spans="1:8" ht="12.75" customHeight="1">
      <c r="A1" s="1096" t="s">
        <v>758</v>
      </c>
      <c r="B1" s="1096"/>
      <c r="C1" s="1096"/>
      <c r="D1" s="1096"/>
      <c r="E1" s="1096"/>
      <c r="F1" s="1096"/>
      <c r="G1" s="1096"/>
      <c r="H1" s="1096"/>
    </row>
    <row r="2" spans="1:8" ht="12.75">
      <c r="A2" s="995" t="s">
        <v>984</v>
      </c>
      <c r="B2" s="995"/>
      <c r="C2" s="995"/>
      <c r="D2" s="995"/>
      <c r="E2" s="995"/>
      <c r="F2" s="995"/>
      <c r="G2" s="995"/>
      <c r="H2" s="995"/>
    </row>
    <row r="3" spans="1:8" ht="12.75">
      <c r="A3" s="1114" t="s">
        <v>759</v>
      </c>
      <c r="B3" s="1115"/>
      <c r="C3" s="1115"/>
      <c r="D3" s="1115"/>
      <c r="E3" s="1115"/>
      <c r="F3" s="1115"/>
      <c r="G3" s="1115"/>
      <c r="H3" s="1115"/>
    </row>
    <row r="4" spans="1:8" ht="12.75">
      <c r="A4" s="1114" t="s">
        <v>760</v>
      </c>
      <c r="B4" s="1115"/>
      <c r="C4" s="1115"/>
      <c r="D4" s="1115"/>
      <c r="E4" s="1115"/>
      <c r="F4" s="1115"/>
      <c r="G4" s="1115"/>
      <c r="H4" s="1115"/>
    </row>
    <row r="5" ht="15" thickBot="1">
      <c r="H5" s="654" t="s">
        <v>761</v>
      </c>
    </row>
    <row r="6" spans="1:8" s="661" customFormat="1" ht="12.75" customHeight="1">
      <c r="A6" s="655"/>
      <c r="B6" s="656" t="s">
        <v>762</v>
      </c>
      <c r="C6" s="657" t="s">
        <v>763</v>
      </c>
      <c r="D6" s="658" t="s">
        <v>764</v>
      </c>
      <c r="E6" s="659"/>
      <c r="F6" s="659"/>
      <c r="G6" s="660"/>
      <c r="H6" s="656" t="s">
        <v>765</v>
      </c>
    </row>
    <row r="7" spans="1:8" s="669" customFormat="1" ht="15" customHeight="1" thickBot="1">
      <c r="A7" s="662" t="s">
        <v>326</v>
      </c>
      <c r="B7" s="663" t="s">
        <v>766</v>
      </c>
      <c r="C7" s="664" t="s">
        <v>767</v>
      </c>
      <c r="D7" s="665">
        <v>2009</v>
      </c>
      <c r="E7" s="666">
        <v>2010</v>
      </c>
      <c r="F7" s="666">
        <v>2011</v>
      </c>
      <c r="G7" s="667" t="s">
        <v>942</v>
      </c>
      <c r="H7" s="668" t="s">
        <v>768</v>
      </c>
    </row>
    <row r="8" spans="1:19" ht="27" customHeight="1" thickBot="1">
      <c r="A8" s="670" t="s">
        <v>258</v>
      </c>
      <c r="B8" s="671" t="s">
        <v>769</v>
      </c>
      <c r="C8" s="672"/>
      <c r="D8" s="673">
        <f>SUM(D4:D9)</f>
        <v>0</v>
      </c>
      <c r="E8" s="673"/>
      <c r="F8" s="673"/>
      <c r="G8" s="673"/>
      <c r="H8" s="674"/>
      <c r="J8" s="675"/>
      <c r="K8" s="675"/>
      <c r="N8" s="675"/>
      <c r="O8" s="675"/>
      <c r="R8" s="675"/>
      <c r="S8" s="675"/>
    </row>
    <row r="9" spans="1:8" ht="18" customHeight="1">
      <c r="A9" s="676" t="s">
        <v>333</v>
      </c>
      <c r="B9" s="677" t="s">
        <v>770</v>
      </c>
      <c r="C9" s="678">
        <v>2003</v>
      </c>
      <c r="D9" s="679">
        <v>12100</v>
      </c>
      <c r="E9" s="679">
        <v>11600</v>
      </c>
      <c r="F9" s="679">
        <v>11100</v>
      </c>
      <c r="G9" s="679">
        <v>39900</v>
      </c>
      <c r="H9" s="680">
        <f aca="true" t="shared" si="0" ref="H9:H16">SUM(D9:G9)</f>
        <v>74700</v>
      </c>
    </row>
    <row r="10" spans="1:8" ht="18" customHeight="1">
      <c r="A10" s="676" t="s">
        <v>334</v>
      </c>
      <c r="B10" s="677" t="s">
        <v>771</v>
      </c>
      <c r="C10" s="678">
        <v>2007</v>
      </c>
      <c r="D10" s="679">
        <v>2325</v>
      </c>
      <c r="E10" s="679">
        <v>774</v>
      </c>
      <c r="F10" s="679"/>
      <c r="G10" s="679"/>
      <c r="H10" s="680">
        <f t="shared" si="0"/>
        <v>3099</v>
      </c>
    </row>
    <row r="11" spans="1:8" ht="18" customHeight="1">
      <c r="A11" s="676" t="s">
        <v>336</v>
      </c>
      <c r="B11" s="677" t="s">
        <v>772</v>
      </c>
      <c r="C11" s="678">
        <v>2004</v>
      </c>
      <c r="D11" s="679">
        <v>256</v>
      </c>
      <c r="E11" s="679"/>
      <c r="F11" s="679"/>
      <c r="G11" s="679"/>
      <c r="H11" s="680">
        <f t="shared" si="0"/>
        <v>256</v>
      </c>
    </row>
    <row r="12" spans="1:8" ht="18" customHeight="1">
      <c r="A12" s="676" t="s">
        <v>338</v>
      </c>
      <c r="B12" s="677" t="s">
        <v>773</v>
      </c>
      <c r="C12" s="678">
        <v>2004</v>
      </c>
      <c r="D12" s="679">
        <v>620</v>
      </c>
      <c r="E12" s="679">
        <v>161</v>
      </c>
      <c r="F12" s="679"/>
      <c r="G12" s="679"/>
      <c r="H12" s="680">
        <f t="shared" si="0"/>
        <v>781</v>
      </c>
    </row>
    <row r="13" spans="1:8" ht="18" customHeight="1">
      <c r="A13" s="676" t="s">
        <v>340</v>
      </c>
      <c r="B13" s="677" t="s">
        <v>774</v>
      </c>
      <c r="C13" s="678">
        <v>2006</v>
      </c>
      <c r="D13" s="679">
        <v>784</v>
      </c>
      <c r="E13" s="679">
        <v>784</v>
      </c>
      <c r="F13" s="679">
        <v>523</v>
      </c>
      <c r="G13" s="679"/>
      <c r="H13" s="680">
        <f t="shared" si="0"/>
        <v>2091</v>
      </c>
    </row>
    <row r="14" spans="1:8" ht="18" customHeight="1">
      <c r="A14" s="676" t="s">
        <v>343</v>
      </c>
      <c r="B14" s="677" t="s">
        <v>775</v>
      </c>
      <c r="C14" s="678">
        <v>2006</v>
      </c>
      <c r="D14" s="679">
        <v>1012</v>
      </c>
      <c r="E14" s="679">
        <v>1012</v>
      </c>
      <c r="F14" s="679">
        <v>1012</v>
      </c>
      <c r="G14" s="679">
        <v>2024</v>
      </c>
      <c r="H14" s="680">
        <f t="shared" si="0"/>
        <v>5060</v>
      </c>
    </row>
    <row r="15" spans="1:8" ht="18" customHeight="1">
      <c r="A15" s="681" t="s">
        <v>345</v>
      </c>
      <c r="B15" s="682" t="s">
        <v>776</v>
      </c>
      <c r="C15" s="678">
        <v>2007</v>
      </c>
      <c r="D15" s="679">
        <v>56021</v>
      </c>
      <c r="E15" s="679">
        <v>60658</v>
      </c>
      <c r="F15" s="679">
        <v>60658</v>
      </c>
      <c r="G15" s="679">
        <v>754968</v>
      </c>
      <c r="H15" s="680">
        <f t="shared" si="0"/>
        <v>932305</v>
      </c>
    </row>
    <row r="16" spans="1:8" ht="18" customHeight="1" thickBot="1">
      <c r="A16" s="681" t="s">
        <v>347</v>
      </c>
      <c r="B16" s="683" t="s">
        <v>695</v>
      </c>
      <c r="C16" s="684">
        <v>2007</v>
      </c>
      <c r="D16" s="685">
        <v>129252</v>
      </c>
      <c r="E16" s="685">
        <v>128963</v>
      </c>
      <c r="F16" s="685">
        <v>128937</v>
      </c>
      <c r="G16" s="685">
        <v>2624990</v>
      </c>
      <c r="H16" s="680">
        <f t="shared" si="0"/>
        <v>3012142</v>
      </c>
    </row>
    <row r="17" spans="1:8" ht="17.25" customHeight="1" thickBot="1">
      <c r="A17" s="686" t="s">
        <v>437</v>
      </c>
      <c r="B17" s="687" t="s">
        <v>777</v>
      </c>
      <c r="C17" s="688"/>
      <c r="D17" s="689">
        <f>SUM(D9:D16)</f>
        <v>202370</v>
      </c>
      <c r="E17" s="689">
        <f>SUM(E9:E16)</f>
        <v>203952</v>
      </c>
      <c r="F17" s="689">
        <f>SUM(F9:F16)</f>
        <v>202230</v>
      </c>
      <c r="G17" s="689">
        <f>SUM(G9:G16)</f>
        <v>3421882</v>
      </c>
      <c r="H17" s="689">
        <f>SUM(H9:H16)</f>
        <v>4030434</v>
      </c>
    </row>
    <row r="18" ht="12.75"/>
    <row r="19" spans="2:5" ht="12.75">
      <c r="B19" s="675"/>
      <c r="E19" s="675"/>
    </row>
    <row r="20" spans="2:11" ht="12.75">
      <c r="B20" s="675"/>
      <c r="H20" s="675"/>
      <c r="K20" s="675"/>
    </row>
    <row r="21" spans="5:11" ht="12.75">
      <c r="E21" s="675"/>
      <c r="H21" s="675"/>
      <c r="K21" s="675"/>
    </row>
    <row r="22" spans="2:7" ht="12.75">
      <c r="B22" s="675"/>
      <c r="G22" s="675"/>
    </row>
    <row r="27" ht="12.75">
      <c r="G27" s="675"/>
    </row>
    <row r="28" spans="2:7" ht="12.75">
      <c r="B28" s="675"/>
      <c r="G28" s="675"/>
    </row>
    <row r="31" ht="12.75">
      <c r="B31" s="675"/>
    </row>
    <row r="32" ht="12.75">
      <c r="B32" s="675"/>
    </row>
    <row r="35" ht="12.75">
      <c r="B35" s="675"/>
    </row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E35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2.140625" style="0" customWidth="1"/>
    <col min="2" max="2" width="14.00390625" style="0" customWidth="1"/>
    <col min="3" max="4" width="11.57421875" style="0" customWidth="1"/>
    <col min="5" max="5" width="11.8515625" style="0" customWidth="1"/>
  </cols>
  <sheetData>
    <row r="1" spans="1:5" ht="15.75">
      <c r="A1" s="1118" t="s">
        <v>804</v>
      </c>
      <c r="B1" s="1118"/>
      <c r="C1" s="1118"/>
      <c r="D1" s="608"/>
      <c r="E1" s="308"/>
    </row>
    <row r="2" spans="1:5" ht="15.75">
      <c r="A2" s="1017" t="s">
        <v>980</v>
      </c>
      <c r="B2" s="990"/>
      <c r="C2" s="990"/>
      <c r="D2" s="990"/>
      <c r="E2" s="308"/>
    </row>
    <row r="3" spans="1:5" ht="15.75">
      <c r="A3" s="1005" t="s">
        <v>723</v>
      </c>
      <c r="B3" s="1005"/>
      <c r="C3" s="1005"/>
      <c r="D3" s="65"/>
      <c r="E3" s="309"/>
    </row>
    <row r="4" spans="1:5" ht="21" customHeight="1" thickBot="1">
      <c r="A4" s="1005" t="s">
        <v>724</v>
      </c>
      <c r="B4" s="1005"/>
      <c r="C4" s="1005"/>
      <c r="D4" s="65"/>
      <c r="E4" s="309"/>
    </row>
    <row r="5" spans="1:4" ht="15" customHeight="1" thickTop="1">
      <c r="A5" s="1123" t="s">
        <v>254</v>
      </c>
      <c r="B5" s="1119" t="s">
        <v>523</v>
      </c>
      <c r="C5" s="1121" t="s">
        <v>682</v>
      </c>
      <c r="D5" s="1116" t="s">
        <v>683</v>
      </c>
    </row>
    <row r="6" spans="1:4" ht="15" customHeight="1">
      <c r="A6" s="1124"/>
      <c r="B6" s="1120"/>
      <c r="C6" s="1122"/>
      <c r="D6" s="1117"/>
    </row>
    <row r="7" spans="1:4" ht="15" customHeight="1">
      <c r="A7" s="1125" t="s">
        <v>255</v>
      </c>
      <c r="B7" s="1126"/>
      <c r="C7" s="1126"/>
      <c r="D7" s="956"/>
    </row>
    <row r="8" spans="1:4" ht="15" customHeight="1">
      <c r="A8" s="66" t="s">
        <v>573</v>
      </c>
      <c r="B8" s="311">
        <v>500</v>
      </c>
      <c r="C8" s="303">
        <v>930</v>
      </c>
      <c r="D8" s="957">
        <v>550</v>
      </c>
    </row>
    <row r="9" spans="1:4" ht="15" customHeight="1">
      <c r="A9" s="66" t="s">
        <v>574</v>
      </c>
      <c r="B9" s="311">
        <v>640</v>
      </c>
      <c r="C9" s="303">
        <v>905</v>
      </c>
      <c r="D9" s="957">
        <v>640</v>
      </c>
    </row>
    <row r="10" spans="1:4" ht="15" customHeight="1">
      <c r="A10" s="66" t="s">
        <v>595</v>
      </c>
      <c r="B10" s="311"/>
      <c r="C10" s="303">
        <v>575</v>
      </c>
      <c r="D10" s="957"/>
    </row>
    <row r="11" spans="1:4" ht="15" customHeight="1">
      <c r="A11" s="304" t="s">
        <v>355</v>
      </c>
      <c r="B11" s="312">
        <f>SUM(B8:B9)</f>
        <v>1140</v>
      </c>
      <c r="C11" s="305">
        <f>SUM(C8:C10)</f>
        <v>2410</v>
      </c>
      <c r="D11" s="958">
        <f>SUM(D8:D10)</f>
        <v>1190</v>
      </c>
    </row>
    <row r="12" spans="1:4" ht="15" customHeight="1">
      <c r="A12" s="966"/>
      <c r="B12" s="1128"/>
      <c r="C12" s="1128"/>
      <c r="D12" s="959"/>
    </row>
    <row r="13" spans="1:4" ht="15" customHeight="1">
      <c r="A13" s="1125" t="s">
        <v>293</v>
      </c>
      <c r="B13" s="1126"/>
      <c r="C13" s="1126"/>
      <c r="D13" s="956"/>
    </row>
    <row r="14" spans="1:4" ht="15" customHeight="1">
      <c r="A14" s="313" t="s">
        <v>356</v>
      </c>
      <c r="B14" s="302"/>
      <c r="C14" s="423">
        <v>500</v>
      </c>
      <c r="D14" s="960">
        <v>500</v>
      </c>
    </row>
    <row r="15" spans="1:4" ht="15" customHeight="1">
      <c r="A15" s="313" t="s">
        <v>584</v>
      </c>
      <c r="B15" s="302"/>
      <c r="C15" s="423">
        <v>165</v>
      </c>
      <c r="D15" s="960">
        <v>160</v>
      </c>
    </row>
    <row r="16" spans="1:4" ht="15" customHeight="1">
      <c r="A16" s="66" t="s">
        <v>575</v>
      </c>
      <c r="B16" s="311">
        <v>290</v>
      </c>
      <c r="C16" s="303"/>
      <c r="D16" s="957"/>
    </row>
    <row r="17" spans="1:4" ht="15" customHeight="1">
      <c r="A17" s="66" t="s">
        <v>576</v>
      </c>
      <c r="B17" s="311">
        <v>400</v>
      </c>
      <c r="C17" s="303">
        <v>400</v>
      </c>
      <c r="D17" s="957"/>
    </row>
    <row r="18" spans="1:4" ht="15" customHeight="1">
      <c r="A18" s="66" t="s">
        <v>361</v>
      </c>
      <c r="B18" s="311"/>
      <c r="C18" s="303">
        <v>75</v>
      </c>
      <c r="D18" s="957"/>
    </row>
    <row r="19" spans="1:4" ht="15" customHeight="1">
      <c r="A19" s="66" t="s">
        <v>577</v>
      </c>
      <c r="B19" s="311">
        <f>B22+B23+B24+B25+B26+B27</f>
        <v>450</v>
      </c>
      <c r="C19" s="311">
        <f>C22+C23+C24+C25+C26+C27+C21+C28</f>
        <v>1270</v>
      </c>
      <c r="D19" s="957">
        <f>D22+D23+D24+D25+D26+D27+D21+D28</f>
        <v>510</v>
      </c>
    </row>
    <row r="20" spans="1:4" ht="15" customHeight="1">
      <c r="A20" s="66" t="s">
        <v>578</v>
      </c>
      <c r="B20" s="1127"/>
      <c r="C20" s="1127"/>
      <c r="D20" s="961"/>
    </row>
    <row r="21" spans="1:4" ht="15" customHeight="1">
      <c r="A21" s="66" t="s">
        <v>685</v>
      </c>
      <c r="B21" s="310"/>
      <c r="C21" s="303">
        <v>90</v>
      </c>
      <c r="D21" s="961"/>
    </row>
    <row r="22" spans="1:4" ht="15" customHeight="1">
      <c r="A22" s="306" t="s">
        <v>684</v>
      </c>
      <c r="B22" s="311">
        <v>90</v>
      </c>
      <c r="C22" s="303">
        <v>140</v>
      </c>
      <c r="D22" s="957">
        <v>80</v>
      </c>
    </row>
    <row r="23" spans="1:4" ht="15" customHeight="1">
      <c r="A23" s="306" t="s">
        <v>579</v>
      </c>
      <c r="B23" s="311">
        <v>20</v>
      </c>
      <c r="C23" s="303">
        <v>20</v>
      </c>
      <c r="D23" s="957"/>
    </row>
    <row r="24" spans="1:4" ht="15" customHeight="1">
      <c r="A24" s="306" t="s">
        <v>580</v>
      </c>
      <c r="B24" s="311">
        <v>20</v>
      </c>
      <c r="C24" s="303">
        <v>20</v>
      </c>
      <c r="D24" s="957"/>
    </row>
    <row r="25" spans="1:4" ht="15" customHeight="1">
      <c r="A25" s="306" t="s">
        <v>384</v>
      </c>
      <c r="B25" s="311">
        <v>150</v>
      </c>
      <c r="C25" s="303">
        <v>600</v>
      </c>
      <c r="D25" s="957">
        <v>240</v>
      </c>
    </row>
    <row r="26" spans="1:4" ht="15" customHeight="1">
      <c r="A26" s="306" t="s">
        <v>581</v>
      </c>
      <c r="B26" s="311">
        <v>50</v>
      </c>
      <c r="C26" s="303">
        <v>90</v>
      </c>
      <c r="D26" s="957">
        <v>90</v>
      </c>
    </row>
    <row r="27" spans="1:4" ht="15" customHeight="1">
      <c r="A27" s="306" t="s">
        <v>582</v>
      </c>
      <c r="B27" s="311">
        <v>120</v>
      </c>
      <c r="C27" s="303">
        <v>240</v>
      </c>
      <c r="D27" s="957">
        <v>100</v>
      </c>
    </row>
    <row r="28" spans="1:4" ht="15" customHeight="1">
      <c r="A28" s="306" t="s">
        <v>605</v>
      </c>
      <c r="B28" s="311"/>
      <c r="C28" s="303">
        <v>70</v>
      </c>
      <c r="D28" s="957"/>
    </row>
    <row r="29" spans="1:4" ht="15" customHeight="1">
      <c r="A29" s="66" t="s">
        <v>963</v>
      </c>
      <c r="B29" s="303"/>
      <c r="C29" s="303"/>
      <c r="D29" s="957">
        <f>D31</f>
        <v>20</v>
      </c>
    </row>
    <row r="30" spans="1:4" ht="15" customHeight="1">
      <c r="A30" s="66" t="s">
        <v>578</v>
      </c>
      <c r="B30" s="303"/>
      <c r="C30" s="303"/>
      <c r="D30" s="957"/>
    </row>
    <row r="31" spans="1:4" ht="15" customHeight="1">
      <c r="A31" s="306" t="s">
        <v>964</v>
      </c>
      <c r="B31" s="927"/>
      <c r="C31" s="927"/>
      <c r="D31" s="962">
        <v>20</v>
      </c>
    </row>
    <row r="32" spans="1:4" ht="15" customHeight="1">
      <c r="A32" s="966"/>
      <c r="B32" s="1128"/>
      <c r="C32" s="1128"/>
      <c r="D32" s="959"/>
    </row>
    <row r="33" spans="1:4" ht="15" customHeight="1">
      <c r="A33" s="966"/>
      <c r="B33" s="1128"/>
      <c r="C33" s="1128"/>
      <c r="D33" s="959"/>
    </row>
    <row r="34" spans="1:4" ht="15" customHeight="1" thickBot="1">
      <c r="A34" s="67" t="s">
        <v>583</v>
      </c>
      <c r="B34" s="68">
        <f>B16+B17+B19</f>
        <v>1140</v>
      </c>
      <c r="C34" s="68">
        <f>C14+C15+C17+C18+C19</f>
        <v>2410</v>
      </c>
      <c r="D34" s="963">
        <f>D14+D15+D17+D18+D19+D29</f>
        <v>1190</v>
      </c>
    </row>
    <row r="35" spans="2:5" ht="16.5" thickTop="1">
      <c r="B35" s="4"/>
      <c r="C35" s="307"/>
      <c r="D35" s="307"/>
      <c r="E35" s="4"/>
    </row>
    <row r="36" ht="39.75" customHeight="1"/>
    <row r="37" ht="15" customHeight="1"/>
    <row r="38" ht="25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8" ht="42" customHeight="1"/>
    <row r="49" ht="42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61" ht="43.5" customHeight="1"/>
    <row r="62" ht="22.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14">
    <mergeCell ref="A7:C7"/>
    <mergeCell ref="B20:C20"/>
    <mergeCell ref="A32:C32"/>
    <mergeCell ref="A33:C33"/>
    <mergeCell ref="A12:C12"/>
    <mergeCell ref="A13:C13"/>
    <mergeCell ref="D5:D6"/>
    <mergeCell ref="A1:C1"/>
    <mergeCell ref="A3:C3"/>
    <mergeCell ref="A4:C4"/>
    <mergeCell ref="B5:B6"/>
    <mergeCell ref="C5:C6"/>
    <mergeCell ref="A5:A6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P33"/>
  <sheetViews>
    <sheetView zoomScalePageLayoutView="0" workbookViewId="0" topLeftCell="A22">
      <pane xSplit="12165" topLeftCell="Z1" activePane="topRight" state="split"/>
      <selection pane="topLeft" activeCell="H15" sqref="H15"/>
      <selection pane="topRight" activeCell="Z22" sqref="Z22"/>
    </sheetView>
  </sheetViews>
  <sheetFormatPr defaultColWidth="8.00390625" defaultRowHeight="12.75"/>
  <cols>
    <col min="1" max="1" width="5.421875" style="827" customWidth="1"/>
    <col min="2" max="2" width="24.57421875" style="823" customWidth="1"/>
    <col min="3" max="3" width="7.140625" style="823" customWidth="1"/>
    <col min="4" max="4" width="7.421875" style="823" customWidth="1"/>
    <col min="5" max="5" width="8.57421875" style="823" customWidth="1"/>
    <col min="6" max="6" width="9.421875" style="823" customWidth="1"/>
    <col min="7" max="7" width="7.421875" style="823" customWidth="1"/>
    <col min="8" max="8" width="8.8515625" style="823" customWidth="1"/>
    <col min="9" max="9" width="8.00390625" style="823" customWidth="1"/>
    <col min="10" max="10" width="7.421875" style="823" customWidth="1"/>
    <col min="11" max="11" width="9.140625" style="823" customWidth="1"/>
    <col min="12" max="12" width="8.140625" style="823" customWidth="1"/>
    <col min="13" max="13" width="9.421875" style="823" customWidth="1"/>
    <col min="14" max="14" width="8.7109375" style="823" customWidth="1"/>
    <col min="15" max="15" width="10.140625" style="827" customWidth="1"/>
    <col min="16" max="16" width="14.140625" style="823" customWidth="1"/>
    <col min="17" max="25" width="8.00390625" style="823" customWidth="1"/>
    <col min="26" max="26" width="10.140625" style="823" bestFit="1" customWidth="1"/>
    <col min="27" max="16384" width="8.00390625" style="823" customWidth="1"/>
  </cols>
  <sheetData>
    <row r="1" spans="1:15" ht="15.75">
      <c r="A1" s="1129" t="s">
        <v>167</v>
      </c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/>
      <c r="O1" s="1129"/>
    </row>
    <row r="2" spans="1:15" ht="12.75" customHeight="1">
      <c r="A2" s="995" t="s">
        <v>990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</row>
    <row r="3" spans="1:15" ht="12.75" customHeight="1" thickBot="1">
      <c r="A3" s="1130" t="s">
        <v>168</v>
      </c>
      <c r="B3" s="1130"/>
      <c r="C3" s="1130"/>
      <c r="D3" s="1130"/>
      <c r="E3" s="1130"/>
      <c r="F3" s="1130"/>
      <c r="G3" s="1130"/>
      <c r="H3" s="1130"/>
      <c r="I3" s="1130"/>
      <c r="J3" s="1130"/>
      <c r="K3" s="1130"/>
      <c r="L3" s="1130"/>
      <c r="M3" s="1130"/>
      <c r="N3" s="1130"/>
      <c r="O3" s="1130"/>
    </row>
    <row r="4" spans="1:15" s="827" customFormat="1" ht="26.25" customHeight="1" thickTop="1">
      <c r="A4" s="824" t="s">
        <v>749</v>
      </c>
      <c r="B4" s="825" t="s">
        <v>456</v>
      </c>
      <c r="C4" s="825" t="s">
        <v>169</v>
      </c>
      <c r="D4" s="825" t="s">
        <v>170</v>
      </c>
      <c r="E4" s="825" t="s">
        <v>171</v>
      </c>
      <c r="F4" s="825" t="s">
        <v>172</v>
      </c>
      <c r="G4" s="825" t="s">
        <v>173</v>
      </c>
      <c r="H4" s="825" t="s">
        <v>174</v>
      </c>
      <c r="I4" s="825" t="s">
        <v>175</v>
      </c>
      <c r="J4" s="825" t="s">
        <v>176</v>
      </c>
      <c r="K4" s="825" t="s">
        <v>177</v>
      </c>
      <c r="L4" s="825" t="s">
        <v>178</v>
      </c>
      <c r="M4" s="825" t="s">
        <v>179</v>
      </c>
      <c r="N4" s="825" t="s">
        <v>180</v>
      </c>
      <c r="O4" s="826" t="s">
        <v>349</v>
      </c>
    </row>
    <row r="5" spans="1:15" s="832" customFormat="1" ht="18" customHeight="1">
      <c r="A5" s="828" t="s">
        <v>258</v>
      </c>
      <c r="B5" s="829" t="s">
        <v>181</v>
      </c>
      <c r="C5" s="830"/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0"/>
      <c r="O5" s="831">
        <f aca="true" t="shared" si="0" ref="O5:O13">SUM(C5:N5)</f>
        <v>0</v>
      </c>
    </row>
    <row r="6" spans="1:16" s="836" customFormat="1" ht="15.75">
      <c r="A6" s="828" t="s">
        <v>262</v>
      </c>
      <c r="B6" s="833" t="s">
        <v>257</v>
      </c>
      <c r="C6" s="834">
        <v>120500</v>
      </c>
      <c r="D6" s="834">
        <v>110000</v>
      </c>
      <c r="E6" s="834">
        <v>15000</v>
      </c>
      <c r="F6" s="834">
        <v>190000</v>
      </c>
      <c r="G6" s="834">
        <v>185000</v>
      </c>
      <c r="H6" s="834">
        <v>105000</v>
      </c>
      <c r="I6" s="834">
        <v>105600</v>
      </c>
      <c r="J6" s="834">
        <v>112500</v>
      </c>
      <c r="K6" s="834">
        <v>212000</v>
      </c>
      <c r="L6" s="834">
        <v>114500</v>
      </c>
      <c r="M6" s="834">
        <v>189540</v>
      </c>
      <c r="N6" s="834">
        <v>185542</v>
      </c>
      <c r="O6" s="831">
        <f t="shared" si="0"/>
        <v>1645182</v>
      </c>
      <c r="P6" s="835"/>
    </row>
    <row r="7" spans="1:16" s="836" customFormat="1" ht="15.75">
      <c r="A7" s="828" t="s">
        <v>330</v>
      </c>
      <c r="B7" s="833" t="s">
        <v>268</v>
      </c>
      <c r="C7" s="834">
        <v>120000</v>
      </c>
      <c r="D7" s="834">
        <v>120000</v>
      </c>
      <c r="E7" s="834">
        <v>120000</v>
      </c>
      <c r="F7" s="834">
        <v>120800</v>
      </c>
      <c r="G7" s="834">
        <v>120670</v>
      </c>
      <c r="H7" s="834">
        <v>120000</v>
      </c>
      <c r="I7" s="834">
        <v>120000</v>
      </c>
      <c r="J7" s="834">
        <v>120000</v>
      </c>
      <c r="K7" s="834">
        <v>121000</v>
      </c>
      <c r="L7" s="834">
        <v>122000</v>
      </c>
      <c r="M7" s="834">
        <v>122000</v>
      </c>
      <c r="N7" s="834">
        <v>106106</v>
      </c>
      <c r="O7" s="831">
        <f t="shared" si="0"/>
        <v>1432576</v>
      </c>
      <c r="P7" s="835"/>
    </row>
    <row r="8" spans="1:16" s="836" customFormat="1" ht="15.75">
      <c r="A8" s="828" t="s">
        <v>333</v>
      </c>
      <c r="B8" s="833" t="s">
        <v>182</v>
      </c>
      <c r="C8" s="834">
        <v>55500</v>
      </c>
      <c r="D8" s="834">
        <v>63200</v>
      </c>
      <c r="E8" s="834">
        <v>85986</v>
      </c>
      <c r="F8" s="834">
        <v>51400</v>
      </c>
      <c r="G8" s="834">
        <v>14200</v>
      </c>
      <c r="H8" s="834">
        <v>126900</v>
      </c>
      <c r="I8" s="834">
        <v>6500</v>
      </c>
      <c r="J8" s="834">
        <v>24800</v>
      </c>
      <c r="K8" s="834">
        <v>24900</v>
      </c>
      <c r="L8" s="834">
        <v>55100</v>
      </c>
      <c r="M8" s="834">
        <v>50033</v>
      </c>
      <c r="N8" s="834">
        <v>53883</v>
      </c>
      <c r="O8" s="831">
        <f t="shared" si="0"/>
        <v>612402</v>
      </c>
      <c r="P8" s="835"/>
    </row>
    <row r="9" spans="1:16" s="836" customFormat="1" ht="15.75">
      <c r="A9" s="828" t="s">
        <v>334</v>
      </c>
      <c r="B9" s="833" t="s">
        <v>183</v>
      </c>
      <c r="C9" s="834">
        <v>189160</v>
      </c>
      <c r="D9" s="834">
        <v>149160</v>
      </c>
      <c r="E9" s="834">
        <v>169160</v>
      </c>
      <c r="F9" s="834">
        <v>170000</v>
      </c>
      <c r="G9" s="834">
        <v>169160</v>
      </c>
      <c r="H9" s="834">
        <v>169160</v>
      </c>
      <c r="I9" s="834">
        <v>170000</v>
      </c>
      <c r="J9" s="834">
        <v>169160</v>
      </c>
      <c r="K9" s="834">
        <v>205271</v>
      </c>
      <c r="L9" s="834">
        <v>169160</v>
      </c>
      <c r="M9" s="834">
        <v>175688</v>
      </c>
      <c r="N9" s="834">
        <v>169160</v>
      </c>
      <c r="O9" s="831">
        <f t="shared" si="0"/>
        <v>2074239</v>
      </c>
      <c r="P9" s="835"/>
    </row>
    <row r="10" spans="1:16" s="836" customFormat="1" ht="15.75">
      <c r="A10" s="828" t="s">
        <v>336</v>
      </c>
      <c r="B10" s="833" t="s">
        <v>184</v>
      </c>
      <c r="C10" s="834"/>
      <c r="D10" s="834"/>
      <c r="E10" s="834"/>
      <c r="F10" s="834">
        <v>105000</v>
      </c>
      <c r="G10" s="834">
        <v>150000</v>
      </c>
      <c r="H10" s="834"/>
      <c r="I10" s="834"/>
      <c r="J10" s="834">
        <v>127966</v>
      </c>
      <c r="K10" s="834">
        <v>1234856</v>
      </c>
      <c r="L10" s="834"/>
      <c r="M10" s="834">
        <v>1101700</v>
      </c>
      <c r="N10" s="834">
        <v>300000</v>
      </c>
      <c r="O10" s="831">
        <f t="shared" si="0"/>
        <v>3019522</v>
      </c>
      <c r="P10" s="835"/>
    </row>
    <row r="11" spans="1:16" s="836" customFormat="1" ht="15.75">
      <c r="A11" s="828" t="s">
        <v>338</v>
      </c>
      <c r="B11" s="833" t="s">
        <v>185</v>
      </c>
      <c r="C11" s="834">
        <v>880</v>
      </c>
      <c r="D11" s="834">
        <v>880</v>
      </c>
      <c r="E11" s="834">
        <v>880</v>
      </c>
      <c r="F11" s="834">
        <v>880</v>
      </c>
      <c r="G11" s="834">
        <v>880</v>
      </c>
      <c r="H11" s="834">
        <v>880</v>
      </c>
      <c r="I11" s="834">
        <v>880</v>
      </c>
      <c r="J11" s="834">
        <v>880</v>
      </c>
      <c r="K11" s="834">
        <v>880</v>
      </c>
      <c r="L11" s="834">
        <v>880</v>
      </c>
      <c r="M11" s="834">
        <v>880</v>
      </c>
      <c r="N11" s="834">
        <v>1320</v>
      </c>
      <c r="O11" s="831">
        <f t="shared" si="0"/>
        <v>11000</v>
      </c>
      <c r="P11" s="835"/>
    </row>
    <row r="12" spans="1:16" s="836" customFormat="1" ht="15.75">
      <c r="A12" s="828">
        <v>8</v>
      </c>
      <c r="B12" s="833" t="s">
        <v>288</v>
      </c>
      <c r="C12" s="834"/>
      <c r="D12" s="834">
        <v>100000</v>
      </c>
      <c r="E12" s="834"/>
      <c r="F12" s="834"/>
      <c r="G12" s="834"/>
      <c r="H12" s="834"/>
      <c r="I12" s="834"/>
      <c r="J12" s="834">
        <v>100000</v>
      </c>
      <c r="K12" s="834"/>
      <c r="L12" s="834"/>
      <c r="M12" s="834">
        <v>51000</v>
      </c>
      <c r="N12" s="834"/>
      <c r="O12" s="831">
        <f t="shared" si="0"/>
        <v>251000</v>
      </c>
      <c r="P12" s="835"/>
    </row>
    <row r="13" spans="1:16" s="836" customFormat="1" ht="15.75">
      <c r="A13" s="828" t="s">
        <v>343</v>
      </c>
      <c r="B13" s="833" t="s">
        <v>186</v>
      </c>
      <c r="C13" s="834"/>
      <c r="D13" s="834"/>
      <c r="E13" s="834"/>
      <c r="F13" s="834">
        <v>1120000</v>
      </c>
      <c r="G13" s="834"/>
      <c r="H13" s="834"/>
      <c r="I13" s="834"/>
      <c r="J13" s="834"/>
      <c r="K13" s="834"/>
      <c r="L13" s="834"/>
      <c r="M13" s="834"/>
      <c r="N13" s="834"/>
      <c r="O13" s="831">
        <f t="shared" si="0"/>
        <v>1120000</v>
      </c>
      <c r="P13" s="835"/>
    </row>
    <row r="14" spans="1:16" s="836" customFormat="1" ht="16.5" thickBot="1">
      <c r="A14" s="828">
        <v>9</v>
      </c>
      <c r="B14" s="833" t="s">
        <v>187</v>
      </c>
      <c r="C14" s="834"/>
      <c r="D14" s="834"/>
      <c r="E14" s="834"/>
      <c r="F14" s="834"/>
      <c r="G14" s="834"/>
      <c r="H14" s="834">
        <v>178889</v>
      </c>
      <c r="I14" s="834"/>
      <c r="J14" s="834"/>
      <c r="K14" s="834"/>
      <c r="L14" s="834"/>
      <c r="M14" s="834"/>
      <c r="N14" s="834"/>
      <c r="O14" s="831">
        <f aca="true" t="shared" si="1" ref="O14:O31">SUM(C14:N14)</f>
        <v>178889</v>
      </c>
      <c r="P14" s="835"/>
    </row>
    <row r="15" spans="1:16" s="832" customFormat="1" ht="20.25" customHeight="1" thickBot="1" thickTop="1">
      <c r="A15" s="837" t="s">
        <v>345</v>
      </c>
      <c r="B15" s="838" t="s">
        <v>188</v>
      </c>
      <c r="C15" s="839">
        <f aca="true" t="shared" si="2" ref="C15:N15">SUM(C6:C14)</f>
        <v>486040</v>
      </c>
      <c r="D15" s="839">
        <f t="shared" si="2"/>
        <v>543240</v>
      </c>
      <c r="E15" s="839">
        <f t="shared" si="2"/>
        <v>391026</v>
      </c>
      <c r="F15" s="839">
        <f t="shared" si="2"/>
        <v>1758080</v>
      </c>
      <c r="G15" s="839">
        <f t="shared" si="2"/>
        <v>639910</v>
      </c>
      <c r="H15" s="839">
        <f t="shared" si="2"/>
        <v>700829</v>
      </c>
      <c r="I15" s="839">
        <f t="shared" si="2"/>
        <v>402980</v>
      </c>
      <c r="J15" s="839">
        <f t="shared" si="2"/>
        <v>655306</v>
      </c>
      <c r="K15" s="839">
        <f t="shared" si="2"/>
        <v>1798907</v>
      </c>
      <c r="L15" s="839">
        <f t="shared" si="2"/>
        <v>461640</v>
      </c>
      <c r="M15" s="839">
        <f t="shared" si="2"/>
        <v>1690841</v>
      </c>
      <c r="N15" s="839">
        <f t="shared" si="2"/>
        <v>816011</v>
      </c>
      <c r="O15" s="840">
        <f t="shared" si="1"/>
        <v>10344810</v>
      </c>
      <c r="P15" s="841"/>
    </row>
    <row r="16" spans="1:15" s="832" customFormat="1" ht="18.75" customHeight="1" thickTop="1">
      <c r="A16" s="828" t="s">
        <v>347</v>
      </c>
      <c r="B16" s="829" t="s">
        <v>293</v>
      </c>
      <c r="C16" s="830"/>
      <c r="D16" s="830"/>
      <c r="E16" s="830"/>
      <c r="F16" s="830"/>
      <c r="G16" s="830"/>
      <c r="H16" s="830"/>
      <c r="I16" s="830"/>
      <c r="J16" s="830"/>
      <c r="K16" s="830"/>
      <c r="L16" s="830"/>
      <c r="M16" s="830"/>
      <c r="N16" s="830"/>
      <c r="O16" s="831">
        <f t="shared" si="1"/>
        <v>0</v>
      </c>
    </row>
    <row r="17" spans="1:16" s="836" customFormat="1" ht="15.75">
      <c r="A17" s="828" t="s">
        <v>348</v>
      </c>
      <c r="B17" s="833" t="s">
        <v>368</v>
      </c>
      <c r="C17" s="834">
        <v>207143</v>
      </c>
      <c r="D17" s="834">
        <v>207143</v>
      </c>
      <c r="E17" s="834">
        <v>207143</v>
      </c>
      <c r="F17" s="834">
        <v>207143</v>
      </c>
      <c r="G17" s="834">
        <v>207143</v>
      </c>
      <c r="H17" s="834">
        <v>207143</v>
      </c>
      <c r="I17" s="834">
        <v>207143</v>
      </c>
      <c r="J17" s="834">
        <v>207143</v>
      </c>
      <c r="K17" s="834">
        <v>207143</v>
      </c>
      <c r="L17" s="834">
        <v>207143</v>
      </c>
      <c r="M17" s="834">
        <v>207143</v>
      </c>
      <c r="N17" s="834">
        <v>207145</v>
      </c>
      <c r="O17" s="831">
        <f t="shared" si="1"/>
        <v>2485718</v>
      </c>
      <c r="P17" s="835"/>
    </row>
    <row r="18" spans="1:16" s="836" customFormat="1" ht="15.75">
      <c r="A18" s="828" t="s">
        <v>350</v>
      </c>
      <c r="B18" s="833" t="s">
        <v>189</v>
      </c>
      <c r="C18" s="834">
        <v>64575</v>
      </c>
      <c r="D18" s="834">
        <v>64575</v>
      </c>
      <c r="E18" s="834">
        <v>64575</v>
      </c>
      <c r="F18" s="834">
        <v>64575</v>
      </c>
      <c r="G18" s="834">
        <v>64575</v>
      </c>
      <c r="H18" s="834">
        <v>64575</v>
      </c>
      <c r="I18" s="834">
        <v>64575</v>
      </c>
      <c r="J18" s="834">
        <v>64575</v>
      </c>
      <c r="K18" s="834">
        <v>64575</v>
      </c>
      <c r="L18" s="834">
        <v>64575</v>
      </c>
      <c r="M18" s="834">
        <v>64575</v>
      </c>
      <c r="N18" s="834">
        <v>64578</v>
      </c>
      <c r="O18" s="831">
        <f t="shared" si="1"/>
        <v>774903</v>
      </c>
      <c r="P18" s="835"/>
    </row>
    <row r="19" spans="1:16" s="836" customFormat="1" ht="15.75">
      <c r="A19" s="828" t="s">
        <v>432</v>
      </c>
      <c r="B19" s="833" t="s">
        <v>371</v>
      </c>
      <c r="C19" s="834">
        <v>164292</v>
      </c>
      <c r="D19" s="834">
        <v>249655</v>
      </c>
      <c r="E19" s="834">
        <v>189985</v>
      </c>
      <c r="F19" s="834">
        <v>174795</v>
      </c>
      <c r="G19" s="834">
        <v>182595</v>
      </c>
      <c r="H19" s="834">
        <v>181695</v>
      </c>
      <c r="I19" s="834">
        <v>143895</v>
      </c>
      <c r="J19" s="834">
        <v>154795</v>
      </c>
      <c r="K19" s="834">
        <v>161451</v>
      </c>
      <c r="L19" s="834">
        <v>225695</v>
      </c>
      <c r="M19" s="834">
        <v>119895</v>
      </c>
      <c r="N19" s="834">
        <v>109803</v>
      </c>
      <c r="O19" s="831">
        <f t="shared" si="1"/>
        <v>2058551</v>
      </c>
      <c r="P19" s="835"/>
    </row>
    <row r="20" spans="1:16" s="836" customFormat="1" ht="15.75">
      <c r="A20" s="828" t="s">
        <v>433</v>
      </c>
      <c r="B20" s="833" t="s">
        <v>190</v>
      </c>
      <c r="C20" s="834">
        <v>14050</v>
      </c>
      <c r="D20" s="834">
        <v>13750</v>
      </c>
      <c r="E20" s="834">
        <v>13900</v>
      </c>
      <c r="F20" s="834">
        <v>9000</v>
      </c>
      <c r="G20" s="834">
        <v>7000</v>
      </c>
      <c r="H20" s="834">
        <v>12000</v>
      </c>
      <c r="I20" s="834">
        <v>15900</v>
      </c>
      <c r="J20" s="834">
        <v>29887</v>
      </c>
      <c r="K20" s="834">
        <v>23900</v>
      </c>
      <c r="L20" s="834">
        <v>24900</v>
      </c>
      <c r="M20" s="834">
        <v>13626</v>
      </c>
      <c r="N20" s="834">
        <v>9687</v>
      </c>
      <c r="O20" s="831">
        <f t="shared" si="1"/>
        <v>187600</v>
      </c>
      <c r="P20" s="835"/>
    </row>
    <row r="21" spans="1:16" s="836" customFormat="1" ht="15.75">
      <c r="A21" s="828" t="s">
        <v>434</v>
      </c>
      <c r="B21" s="833" t="s">
        <v>268</v>
      </c>
      <c r="C21" s="834">
        <v>10500</v>
      </c>
      <c r="D21" s="834">
        <v>10250</v>
      </c>
      <c r="E21" s="834">
        <v>10500</v>
      </c>
      <c r="F21" s="834">
        <v>8500</v>
      </c>
      <c r="G21" s="834">
        <v>11900</v>
      </c>
      <c r="H21" s="834">
        <v>16660</v>
      </c>
      <c r="I21" s="834">
        <v>8500</v>
      </c>
      <c r="J21" s="834">
        <v>9950</v>
      </c>
      <c r="K21" s="834">
        <v>12300</v>
      </c>
      <c r="L21" s="834">
        <v>11000</v>
      </c>
      <c r="M21" s="834">
        <v>10800</v>
      </c>
      <c r="N21" s="834">
        <v>10990</v>
      </c>
      <c r="O21" s="831">
        <f t="shared" si="1"/>
        <v>131850</v>
      </c>
      <c r="P21" s="835"/>
    </row>
    <row r="22" spans="1:16" s="836" customFormat="1" ht="15.75">
      <c r="A22" s="828" t="s">
        <v>436</v>
      </c>
      <c r="B22" s="833" t="s">
        <v>191</v>
      </c>
      <c r="C22" s="834">
        <v>336</v>
      </c>
      <c r="D22" s="834"/>
      <c r="E22" s="834">
        <v>440</v>
      </c>
      <c r="F22" s="834"/>
      <c r="G22" s="834"/>
      <c r="H22" s="834"/>
      <c r="I22" s="834"/>
      <c r="J22" s="834">
        <v>1866</v>
      </c>
      <c r="K22" s="834">
        <v>9977</v>
      </c>
      <c r="L22" s="834">
        <v>1880</v>
      </c>
      <c r="M22" s="834">
        <v>767</v>
      </c>
      <c r="N22" s="834"/>
      <c r="O22" s="831">
        <f t="shared" si="1"/>
        <v>15266</v>
      </c>
      <c r="P22" s="835"/>
    </row>
    <row r="23" spans="1:16" s="836" customFormat="1" ht="15.75">
      <c r="A23" s="828" t="s">
        <v>437</v>
      </c>
      <c r="B23" s="833" t="s">
        <v>192</v>
      </c>
      <c r="C23" s="834">
        <v>5000</v>
      </c>
      <c r="D23" s="834">
        <v>5000</v>
      </c>
      <c r="E23" s="834">
        <v>5000</v>
      </c>
      <c r="F23" s="834">
        <v>5000</v>
      </c>
      <c r="G23" s="834">
        <v>10000</v>
      </c>
      <c r="H23" s="834">
        <v>10000</v>
      </c>
      <c r="I23" s="834">
        <v>14000</v>
      </c>
      <c r="J23" s="834">
        <v>15000</v>
      </c>
      <c r="K23" s="834">
        <v>15000</v>
      </c>
      <c r="L23" s="834">
        <v>15000</v>
      </c>
      <c r="M23" s="834">
        <v>1000</v>
      </c>
      <c r="N23" s="834">
        <v>1000</v>
      </c>
      <c r="O23" s="831">
        <f t="shared" si="1"/>
        <v>101000</v>
      </c>
      <c r="P23" s="835"/>
    </row>
    <row r="24" spans="1:16" s="836" customFormat="1" ht="15.75">
      <c r="A24" s="828" t="s">
        <v>438</v>
      </c>
      <c r="B24" s="833" t="s">
        <v>193</v>
      </c>
      <c r="C24" s="834"/>
      <c r="D24" s="834"/>
      <c r="E24" s="834"/>
      <c r="F24" s="834">
        <v>112400</v>
      </c>
      <c r="G24" s="834">
        <v>186500</v>
      </c>
      <c r="H24" s="834"/>
      <c r="I24" s="834"/>
      <c r="J24" s="834"/>
      <c r="K24" s="834">
        <v>1223571</v>
      </c>
      <c r="L24" s="834"/>
      <c r="M24" s="834">
        <v>1176700</v>
      </c>
      <c r="N24" s="834">
        <v>806978</v>
      </c>
      <c r="O24" s="831">
        <f t="shared" si="1"/>
        <v>3506149</v>
      </c>
      <c r="P24" s="835"/>
    </row>
    <row r="25" spans="1:16" s="836" customFormat="1" ht="15.75">
      <c r="A25" s="828" t="s">
        <v>439</v>
      </c>
      <c r="B25" s="833" t="s">
        <v>194</v>
      </c>
      <c r="C25" s="834"/>
      <c r="D25" s="834"/>
      <c r="E25" s="834"/>
      <c r="F25" s="834"/>
      <c r="G25" s="834"/>
      <c r="H25" s="834">
        <v>61846</v>
      </c>
      <c r="I25" s="834">
        <v>34800</v>
      </c>
      <c r="J25" s="834">
        <v>17745</v>
      </c>
      <c r="K25" s="834">
        <v>20300</v>
      </c>
      <c r="L25" s="834">
        <v>71622</v>
      </c>
      <c r="M25" s="834">
        <v>9543</v>
      </c>
      <c r="N25" s="834">
        <v>13229</v>
      </c>
      <c r="O25" s="831">
        <f t="shared" si="1"/>
        <v>229085</v>
      </c>
      <c r="P25" s="835"/>
    </row>
    <row r="26" spans="1:16" s="836" customFormat="1" ht="15.75">
      <c r="A26" s="828" t="s">
        <v>710</v>
      </c>
      <c r="B26" s="833" t="s">
        <v>457</v>
      </c>
      <c r="C26" s="834">
        <v>6780</v>
      </c>
      <c r="D26" s="834">
        <v>6780</v>
      </c>
      <c r="E26" s="834">
        <v>6780</v>
      </c>
      <c r="F26" s="834">
        <v>406780</v>
      </c>
      <c r="G26" s="834">
        <v>6780</v>
      </c>
      <c r="H26" s="834">
        <v>6780</v>
      </c>
      <c r="I26" s="834">
        <v>9570</v>
      </c>
      <c r="J26" s="834">
        <v>6780</v>
      </c>
      <c r="K26" s="834">
        <v>241564</v>
      </c>
      <c r="L26" s="834">
        <v>9570</v>
      </c>
      <c r="M26" s="834">
        <v>6780</v>
      </c>
      <c r="N26" s="834">
        <v>9574</v>
      </c>
      <c r="O26" s="831">
        <f t="shared" si="1"/>
        <v>724518</v>
      </c>
      <c r="P26" s="835"/>
    </row>
    <row r="27" spans="1:16" s="836" customFormat="1" ht="15.75">
      <c r="A27" s="828" t="s">
        <v>195</v>
      </c>
      <c r="B27" s="833" t="s">
        <v>196</v>
      </c>
      <c r="C27" s="834">
        <v>2496</v>
      </c>
      <c r="D27" s="834">
        <v>1544</v>
      </c>
      <c r="E27" s="834">
        <v>1544</v>
      </c>
      <c r="F27" s="834">
        <v>1544</v>
      </c>
      <c r="G27" s="834">
        <v>1544</v>
      </c>
      <c r="H27" s="834">
        <v>1544</v>
      </c>
      <c r="I27" s="834">
        <v>1544</v>
      </c>
      <c r="J27" s="834">
        <v>1544</v>
      </c>
      <c r="K27" s="834">
        <v>1544</v>
      </c>
      <c r="L27" s="834">
        <v>1544</v>
      </c>
      <c r="M27" s="834">
        <v>1544</v>
      </c>
      <c r="N27" s="834">
        <v>3064</v>
      </c>
      <c r="O27" s="831">
        <f t="shared" si="1"/>
        <v>21000</v>
      </c>
      <c r="P27" s="835"/>
    </row>
    <row r="28" spans="1:16" s="836" customFormat="1" ht="15.75">
      <c r="A28" s="828">
        <v>23</v>
      </c>
      <c r="B28" s="833" t="s">
        <v>698</v>
      </c>
      <c r="C28" s="834"/>
      <c r="D28" s="834">
        <v>1000</v>
      </c>
      <c r="E28" s="834">
        <v>1000</v>
      </c>
      <c r="F28" s="834">
        <v>1000</v>
      </c>
      <c r="G28" s="834">
        <v>1000</v>
      </c>
      <c r="H28" s="834">
        <v>1000</v>
      </c>
      <c r="I28" s="834">
        <v>1000</v>
      </c>
      <c r="J28" s="834">
        <v>1000</v>
      </c>
      <c r="K28" s="834">
        <v>1000</v>
      </c>
      <c r="L28" s="834">
        <v>1000</v>
      </c>
      <c r="M28" s="834">
        <v>1000</v>
      </c>
      <c r="N28" s="834">
        <v>1000</v>
      </c>
      <c r="O28" s="831">
        <f t="shared" si="1"/>
        <v>11000</v>
      </c>
      <c r="P28" s="835"/>
    </row>
    <row r="29" spans="1:16" s="836" customFormat="1" ht="15.75">
      <c r="A29" s="828">
        <v>24</v>
      </c>
      <c r="B29" s="833" t="s">
        <v>197</v>
      </c>
      <c r="C29" s="834">
        <v>1500</v>
      </c>
      <c r="D29" s="834">
        <v>2170</v>
      </c>
      <c r="E29" s="834">
        <v>30000</v>
      </c>
      <c r="F29" s="834">
        <v>1500</v>
      </c>
      <c r="G29" s="834">
        <v>6000</v>
      </c>
      <c r="H29" s="834">
        <v>1500</v>
      </c>
      <c r="I29" s="834">
        <v>1500</v>
      </c>
      <c r="J29" s="834">
        <v>6000</v>
      </c>
      <c r="K29" s="834">
        <v>30000</v>
      </c>
      <c r="L29" s="834">
        <v>6000</v>
      </c>
      <c r="M29" s="834">
        <v>6000</v>
      </c>
      <c r="N29" s="834">
        <v>6000</v>
      </c>
      <c r="O29" s="831">
        <f t="shared" si="1"/>
        <v>98170</v>
      </c>
      <c r="P29" s="835"/>
    </row>
    <row r="30" spans="1:16" s="836" customFormat="1" ht="16.5" thickBot="1">
      <c r="A30" s="891"/>
      <c r="B30" s="892"/>
      <c r="C30" s="893"/>
      <c r="D30" s="893"/>
      <c r="E30" s="893"/>
      <c r="F30" s="893"/>
      <c r="G30" s="893"/>
      <c r="H30" s="893"/>
      <c r="I30" s="893"/>
      <c r="J30" s="893"/>
      <c r="K30" s="893"/>
      <c r="L30" s="893"/>
      <c r="M30" s="893"/>
      <c r="N30" s="893"/>
      <c r="O30" s="894"/>
      <c r="P30" s="835"/>
    </row>
    <row r="31" spans="1:16" s="832" customFormat="1" ht="20.25" customHeight="1" thickBot="1" thickTop="1">
      <c r="A31" s="842" t="s">
        <v>198</v>
      </c>
      <c r="B31" s="838" t="s">
        <v>199</v>
      </c>
      <c r="C31" s="839">
        <f aca="true" t="shared" si="3" ref="C31:N31">SUM(C17:C29)</f>
        <v>476672</v>
      </c>
      <c r="D31" s="839">
        <f t="shared" si="3"/>
        <v>561867</v>
      </c>
      <c r="E31" s="839">
        <f t="shared" si="3"/>
        <v>530867</v>
      </c>
      <c r="F31" s="839">
        <f t="shared" si="3"/>
        <v>992237</v>
      </c>
      <c r="G31" s="839">
        <f t="shared" si="3"/>
        <v>685037</v>
      </c>
      <c r="H31" s="839">
        <f t="shared" si="3"/>
        <v>564743</v>
      </c>
      <c r="I31" s="839">
        <f t="shared" si="3"/>
        <v>502427</v>
      </c>
      <c r="J31" s="839">
        <f t="shared" si="3"/>
        <v>516285</v>
      </c>
      <c r="K31" s="839">
        <f t="shared" si="3"/>
        <v>2012325</v>
      </c>
      <c r="L31" s="839">
        <f t="shared" si="3"/>
        <v>639929</v>
      </c>
      <c r="M31" s="839">
        <f t="shared" si="3"/>
        <v>1619373</v>
      </c>
      <c r="N31" s="839">
        <f t="shared" si="3"/>
        <v>1243048</v>
      </c>
      <c r="O31" s="840">
        <f t="shared" si="1"/>
        <v>10344810</v>
      </c>
      <c r="P31" s="843"/>
    </row>
    <row r="32" spans="1:15" ht="16.5" thickTop="1">
      <c r="A32" s="844"/>
      <c r="B32" s="845"/>
      <c r="C32" s="845"/>
      <c r="D32" s="845"/>
      <c r="E32" s="845"/>
      <c r="F32" s="845"/>
      <c r="G32" s="845"/>
      <c r="H32" s="845"/>
      <c r="I32" s="845"/>
      <c r="J32" s="845"/>
      <c r="K32" s="845"/>
      <c r="L32" s="845"/>
      <c r="M32" s="845"/>
      <c r="N32" s="845"/>
      <c r="O32" s="844"/>
    </row>
    <row r="33" ht="15.75">
      <c r="A33" s="844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2362204724409449" header="0.6692913385826772" footer="0.5118110236220472"/>
  <pageSetup horizontalDpi="300" verticalDpi="300" orientation="landscape" paperSize="9" scale="87" r:id="rId1"/>
  <headerFooter alignWithMargins="0">
    <oddHeader>&amp;R&amp;"Times New Roman CE,Félkövér dőlt"&amp;12 &amp;"Times New Roman CE,Normál"&amp;10
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F58"/>
  <sheetViews>
    <sheetView zoomScalePageLayoutView="0" workbookViewId="0" topLeftCell="A28">
      <selection activeCell="A2" sqref="A2:D2"/>
    </sheetView>
  </sheetViews>
  <sheetFormatPr defaultColWidth="8.00390625" defaultRowHeight="12.75"/>
  <cols>
    <col min="1" max="1" width="37.421875" style="846" customWidth="1"/>
    <col min="2" max="4" width="11.00390625" style="846" customWidth="1"/>
    <col min="5" max="16384" width="8.00390625" style="846" customWidth="1"/>
  </cols>
  <sheetData>
    <row r="1" spans="1:6" ht="12.75">
      <c r="A1" s="992" t="s">
        <v>200</v>
      </c>
      <c r="B1" s="992"/>
      <c r="C1" s="992"/>
      <c r="D1" s="992"/>
      <c r="E1" s="42"/>
      <c r="F1" s="42"/>
    </row>
    <row r="2" spans="1:6" ht="12.75">
      <c r="A2" s="995" t="s">
        <v>991</v>
      </c>
      <c r="B2" s="995"/>
      <c r="C2" s="995"/>
      <c r="D2" s="995"/>
      <c r="E2" s="36"/>
      <c r="F2" s="36"/>
    </row>
    <row r="3" spans="1:6" ht="12.75">
      <c r="A3" s="995" t="s">
        <v>201</v>
      </c>
      <c r="B3" s="995"/>
      <c r="C3" s="995"/>
      <c r="D3" s="995"/>
      <c r="E3" s="36"/>
      <c r="F3" s="36"/>
    </row>
    <row r="4" spans="1:6" ht="13.5" thickBot="1">
      <c r="A4" s="1070" t="s">
        <v>202</v>
      </c>
      <c r="B4" s="1070"/>
      <c r="C4" s="1070"/>
      <c r="D4" s="1070"/>
      <c r="E4" s="43"/>
      <c r="F4" s="43"/>
    </row>
    <row r="5" spans="1:6" s="851" customFormat="1" ht="21.75" customHeight="1" thickBot="1" thickTop="1">
      <c r="A5" s="847"/>
      <c r="B5" s="848"/>
      <c r="C5" s="848"/>
      <c r="D5" s="849" t="s">
        <v>748</v>
      </c>
      <c r="E5" s="850"/>
      <c r="F5" s="850"/>
    </row>
    <row r="6" spans="1:4" s="855" customFormat="1" ht="15" thickBot="1">
      <c r="A6" s="852" t="s">
        <v>456</v>
      </c>
      <c r="B6" s="853" t="s">
        <v>203</v>
      </c>
      <c r="C6" s="853" t="s">
        <v>204</v>
      </c>
      <c r="D6" s="854" t="s">
        <v>205</v>
      </c>
    </row>
    <row r="7" spans="1:4" s="859" customFormat="1" ht="15" thickBot="1">
      <c r="A7" s="856" t="s">
        <v>206</v>
      </c>
      <c r="B7" s="857"/>
      <c r="C7" s="857"/>
      <c r="D7" s="858"/>
    </row>
    <row r="8" spans="1:4" s="863" customFormat="1" ht="43.5" customHeight="1">
      <c r="A8" s="860" t="s">
        <v>207</v>
      </c>
      <c r="B8" s="861">
        <v>597123</v>
      </c>
      <c r="C8" s="861">
        <v>1000000</v>
      </c>
      <c r="D8" s="862">
        <v>670000</v>
      </c>
    </row>
    <row r="9" spans="1:4" s="863" customFormat="1" ht="38.25">
      <c r="A9" s="864" t="s">
        <v>208</v>
      </c>
      <c r="B9" s="865">
        <v>888175</v>
      </c>
      <c r="C9" s="865">
        <v>500000</v>
      </c>
      <c r="D9" s="866">
        <v>550000</v>
      </c>
    </row>
    <row r="10" spans="1:4" s="863" customFormat="1" ht="38.25">
      <c r="A10" s="864" t="s">
        <v>209</v>
      </c>
      <c r="B10" s="865">
        <v>1432576</v>
      </c>
      <c r="C10" s="865">
        <v>1500000</v>
      </c>
      <c r="D10" s="866">
        <v>1600000</v>
      </c>
    </row>
    <row r="11" spans="1:4" s="863" customFormat="1" ht="15.75" customHeight="1">
      <c r="A11" s="864" t="s">
        <v>595</v>
      </c>
      <c r="B11" s="865">
        <v>2074239</v>
      </c>
      <c r="C11" s="865">
        <v>2700000</v>
      </c>
      <c r="D11" s="866">
        <v>2200000</v>
      </c>
    </row>
    <row r="12" spans="1:4" s="863" customFormat="1" ht="25.5">
      <c r="A12" s="864" t="s">
        <v>210</v>
      </c>
      <c r="B12" s="865"/>
      <c r="C12" s="865"/>
      <c r="D12" s="866"/>
    </row>
    <row r="13" spans="1:4" s="863" customFormat="1" ht="15.75" customHeight="1">
      <c r="A13" s="864" t="s">
        <v>211</v>
      </c>
      <c r="B13" s="865">
        <v>251000</v>
      </c>
      <c r="C13" s="865">
        <v>200000</v>
      </c>
      <c r="D13" s="866">
        <v>200000</v>
      </c>
    </row>
    <row r="14" spans="1:4" s="863" customFormat="1" ht="25.5">
      <c r="A14" s="864" t="s">
        <v>212</v>
      </c>
      <c r="B14" s="865">
        <v>0</v>
      </c>
      <c r="C14" s="865"/>
      <c r="D14" s="866"/>
    </row>
    <row r="15" spans="1:4" s="863" customFormat="1" ht="26.25" thickBot="1">
      <c r="A15" s="867" t="s">
        <v>213</v>
      </c>
      <c r="B15" s="868">
        <v>103400</v>
      </c>
      <c r="C15" s="868">
        <v>20000</v>
      </c>
      <c r="D15" s="869">
        <v>20000</v>
      </c>
    </row>
    <row r="16" spans="1:6" s="873" customFormat="1" ht="15.75" thickBot="1">
      <c r="A16" s="870" t="s">
        <v>214</v>
      </c>
      <c r="B16" s="871">
        <f>SUM(B8:B15)</f>
        <v>5346513</v>
      </c>
      <c r="C16" s="871">
        <f>SUM(C8:C15)</f>
        <v>5920000</v>
      </c>
      <c r="D16" s="872">
        <f>SUM(D8:D15)</f>
        <v>5240000</v>
      </c>
      <c r="F16" s="863"/>
    </row>
    <row r="17" spans="1:4" s="863" customFormat="1" ht="12.75">
      <c r="A17" s="860" t="s">
        <v>215</v>
      </c>
      <c r="B17" s="861">
        <v>2485718</v>
      </c>
      <c r="C17" s="861">
        <v>2500000</v>
      </c>
      <c r="D17" s="862">
        <v>2700000</v>
      </c>
    </row>
    <row r="18" spans="1:4" s="863" customFormat="1" ht="12.75">
      <c r="A18" s="864" t="s">
        <v>357</v>
      </c>
      <c r="B18" s="861">
        <v>774903</v>
      </c>
      <c r="C18" s="865">
        <v>800000</v>
      </c>
      <c r="D18" s="866">
        <v>860000</v>
      </c>
    </row>
    <row r="19" spans="1:4" s="863" customFormat="1" ht="25.5">
      <c r="A19" s="864" t="s">
        <v>216</v>
      </c>
      <c r="B19" s="861">
        <v>1921351</v>
      </c>
      <c r="C19" s="865">
        <v>1950000</v>
      </c>
      <c r="D19" s="866">
        <v>2000000</v>
      </c>
    </row>
    <row r="20" spans="1:4" s="863" customFormat="1" ht="25.5">
      <c r="A20" s="864" t="s">
        <v>217</v>
      </c>
      <c r="B20" s="865">
        <v>187600</v>
      </c>
      <c r="C20" s="865">
        <v>200000</v>
      </c>
      <c r="D20" s="866">
        <v>200000</v>
      </c>
    </row>
    <row r="21" spans="1:4" s="863" customFormat="1" ht="15.75" customHeight="1">
      <c r="A21" s="864" t="s">
        <v>191</v>
      </c>
      <c r="B21" s="865">
        <v>15266</v>
      </c>
      <c r="C21" s="865">
        <v>15000</v>
      </c>
      <c r="D21" s="866">
        <v>15000</v>
      </c>
    </row>
    <row r="22" spans="1:4" s="863" customFormat="1" ht="12.75">
      <c r="A22" s="864" t="s">
        <v>218</v>
      </c>
      <c r="B22" s="865">
        <v>131850</v>
      </c>
      <c r="C22" s="865">
        <v>140000</v>
      </c>
      <c r="D22" s="866">
        <v>14000</v>
      </c>
    </row>
    <row r="23" spans="1:4" s="863" customFormat="1" ht="14.25" customHeight="1">
      <c r="A23" s="864" t="s">
        <v>219</v>
      </c>
      <c r="B23" s="865">
        <f>'[4]1sz melléklet kiadás'!E51</f>
        <v>0</v>
      </c>
      <c r="C23" s="865"/>
      <c r="D23" s="866"/>
    </row>
    <row r="24" spans="1:4" s="863" customFormat="1" ht="14.25" customHeight="1">
      <c r="A24" s="864" t="s">
        <v>220</v>
      </c>
      <c r="B24" s="865">
        <v>33000</v>
      </c>
      <c r="C24" s="865">
        <v>30000</v>
      </c>
      <c r="D24" s="866">
        <v>30000</v>
      </c>
    </row>
    <row r="25" spans="1:4" s="863" customFormat="1" ht="13.5" thickBot="1">
      <c r="A25" s="867" t="s">
        <v>221</v>
      </c>
      <c r="B25" s="868">
        <v>276876</v>
      </c>
      <c r="C25" s="868">
        <v>200000</v>
      </c>
      <c r="D25" s="869">
        <v>200000</v>
      </c>
    </row>
    <row r="26" spans="1:4" s="863" customFormat="1" ht="13.5" thickBot="1">
      <c r="A26" s="895" t="s">
        <v>699</v>
      </c>
      <c r="B26" s="896">
        <v>11000</v>
      </c>
      <c r="C26" s="896">
        <v>15000</v>
      </c>
      <c r="D26" s="897">
        <v>15000</v>
      </c>
    </row>
    <row r="27" spans="1:4" s="863" customFormat="1" ht="15.75" customHeight="1" thickBot="1">
      <c r="A27" s="874" t="s">
        <v>222</v>
      </c>
      <c r="B27" s="875">
        <f>SUM(B17:B26)</f>
        <v>5837564</v>
      </c>
      <c r="C27" s="875">
        <f>SUM(C17:C26)</f>
        <v>5850000</v>
      </c>
      <c r="D27" s="876">
        <f>SUM(D17:D25)</f>
        <v>6019000</v>
      </c>
    </row>
    <row r="28" spans="1:4" s="863" customFormat="1" ht="15.75" customHeight="1">
      <c r="A28" s="877"/>
      <c r="B28" s="878"/>
      <c r="C28" s="878"/>
      <c r="D28" s="878"/>
    </row>
    <row r="29" spans="1:4" s="863" customFormat="1" ht="15.75" customHeight="1">
      <c r="A29" s="877"/>
      <c r="B29" s="878"/>
      <c r="C29" s="878"/>
      <c r="D29" s="878"/>
    </row>
    <row r="30" spans="1:4" s="863" customFormat="1" ht="15.75" customHeight="1">
      <c r="A30" s="877"/>
      <c r="B30" s="878"/>
      <c r="C30" s="878"/>
      <c r="D30" s="878"/>
    </row>
    <row r="31" spans="1:4" s="880" customFormat="1" ht="20.25" customHeight="1">
      <c r="A31" s="879"/>
      <c r="B31" s="879"/>
      <c r="C31" s="879"/>
      <c r="D31" s="849"/>
    </row>
    <row r="32" spans="1:4" s="880" customFormat="1" ht="20.25" customHeight="1" thickBot="1">
      <c r="A32" s="879"/>
      <c r="B32" s="879"/>
      <c r="C32" s="879"/>
      <c r="D32" s="849" t="s">
        <v>748</v>
      </c>
    </row>
    <row r="33" spans="1:4" ht="28.5" customHeight="1" thickBot="1">
      <c r="A33" s="852" t="s">
        <v>456</v>
      </c>
      <c r="B33" s="853" t="s">
        <v>203</v>
      </c>
      <c r="C33" s="853" t="s">
        <v>204</v>
      </c>
      <c r="D33" s="854" t="s">
        <v>205</v>
      </c>
    </row>
    <row r="34" spans="1:4" s="855" customFormat="1" ht="15" thickBot="1">
      <c r="A34" s="856" t="s">
        <v>223</v>
      </c>
      <c r="B34" s="857"/>
      <c r="C34" s="857"/>
      <c r="D34" s="858"/>
    </row>
    <row r="35" spans="1:4" s="859" customFormat="1" ht="25.5">
      <c r="A35" s="881" t="s">
        <v>224</v>
      </c>
      <c r="B35" s="882">
        <v>612402</v>
      </c>
      <c r="C35" s="882">
        <v>620000</v>
      </c>
      <c r="D35" s="883">
        <v>1450000</v>
      </c>
    </row>
    <row r="36" spans="1:4" s="863" customFormat="1" ht="12.75">
      <c r="A36" s="864" t="s">
        <v>225</v>
      </c>
      <c r="B36" s="865">
        <f>'[4]1.b.sz.mell felhalm mérleg'!B9</f>
        <v>0</v>
      </c>
      <c r="C36" s="865"/>
      <c r="D36" s="866"/>
    </row>
    <row r="37" spans="1:4" s="863" customFormat="1" ht="12.75">
      <c r="A37" s="864" t="s">
        <v>226</v>
      </c>
      <c r="B37" s="865">
        <v>3019522</v>
      </c>
      <c r="C37" s="865">
        <v>4000000</v>
      </c>
      <c r="D37" s="866">
        <v>3500000</v>
      </c>
    </row>
    <row r="38" spans="1:4" s="863" customFormat="1" ht="15" customHeight="1">
      <c r="A38" s="864" t="s">
        <v>227</v>
      </c>
      <c r="B38" s="865">
        <v>120884</v>
      </c>
      <c r="C38" s="865">
        <v>100000</v>
      </c>
      <c r="D38" s="866">
        <v>100000</v>
      </c>
    </row>
    <row r="39" spans="1:4" s="863" customFormat="1" ht="27" customHeight="1">
      <c r="A39" s="864" t="s">
        <v>228</v>
      </c>
      <c r="B39" s="865">
        <f>'[4]1.b.sz.mell felhalm mérleg'!B8</f>
        <v>0</v>
      </c>
      <c r="C39" s="865"/>
      <c r="D39" s="866"/>
    </row>
    <row r="40" spans="1:4" s="863" customFormat="1" ht="12.75">
      <c r="A40" s="864" t="s">
        <v>229</v>
      </c>
      <c r="B40" s="865">
        <v>11000</v>
      </c>
      <c r="C40" s="865">
        <v>11000</v>
      </c>
      <c r="D40" s="866">
        <v>11000</v>
      </c>
    </row>
    <row r="41" spans="1:4" s="863" customFormat="1" ht="12.75">
      <c r="A41" s="864" t="s">
        <v>230</v>
      </c>
      <c r="B41" s="865">
        <v>1120000</v>
      </c>
      <c r="C41" s="865"/>
      <c r="D41" s="866"/>
    </row>
    <row r="42" spans="1:4" s="863" customFormat="1" ht="15" customHeight="1">
      <c r="A42" s="864" t="s">
        <v>231</v>
      </c>
      <c r="B42" s="865">
        <f>'[4]1.b.sz.mell felhalm mérleg'!B13</f>
        <v>0</v>
      </c>
      <c r="C42" s="865"/>
      <c r="D42" s="866"/>
    </row>
    <row r="43" spans="1:4" s="863" customFormat="1" ht="15" customHeight="1" thickBot="1">
      <c r="A43" s="867" t="s">
        <v>232</v>
      </c>
      <c r="B43" s="868">
        <f>'[4]1.b.sz.mell felhalm mérleg'!B14</f>
        <v>39000</v>
      </c>
      <c r="C43" s="868">
        <v>40000</v>
      </c>
      <c r="D43" s="869">
        <v>40000</v>
      </c>
    </row>
    <row r="44" spans="1:4" s="863" customFormat="1" ht="15" customHeight="1" thickBot="1">
      <c r="A44" s="867" t="s">
        <v>233</v>
      </c>
      <c r="B44" s="868">
        <v>75489</v>
      </c>
      <c r="C44" s="868"/>
      <c r="D44" s="869"/>
    </row>
    <row r="45" spans="1:4" s="863" customFormat="1" ht="13.5" thickBot="1">
      <c r="A45" s="870" t="s">
        <v>234</v>
      </c>
      <c r="B45" s="871">
        <f>SUM(B35:B44)</f>
        <v>4998297</v>
      </c>
      <c r="C45" s="871">
        <f>SUM(C35:C44)</f>
        <v>4771000</v>
      </c>
      <c r="D45" s="872">
        <f>SUM(D35:D44)</f>
        <v>5101000</v>
      </c>
    </row>
    <row r="46" spans="1:4" s="863" customFormat="1" ht="21" customHeight="1">
      <c r="A46" s="860" t="s">
        <v>235</v>
      </c>
      <c r="B46" s="861">
        <v>3506149</v>
      </c>
      <c r="C46" s="861">
        <v>4000000</v>
      </c>
      <c r="D46" s="862">
        <v>3500000</v>
      </c>
    </row>
    <row r="47" spans="1:4" s="863" customFormat="1" ht="15" customHeight="1">
      <c r="A47" s="864" t="s">
        <v>236</v>
      </c>
      <c r="B47" s="865">
        <v>229085</v>
      </c>
      <c r="C47" s="865">
        <v>100000</v>
      </c>
      <c r="D47" s="866">
        <v>100000</v>
      </c>
    </row>
    <row r="48" spans="1:4" s="863" customFormat="1" ht="12.75">
      <c r="A48" s="864" t="s">
        <v>237</v>
      </c>
      <c r="B48" s="865">
        <v>21000</v>
      </c>
      <c r="C48" s="865">
        <v>20000</v>
      </c>
      <c r="D48" s="866">
        <v>20000</v>
      </c>
    </row>
    <row r="49" spans="1:4" s="863" customFormat="1" ht="12.75">
      <c r="A49" s="864" t="s">
        <v>238</v>
      </c>
      <c r="B49" s="865">
        <v>101000</v>
      </c>
      <c r="C49" s="865">
        <v>100000</v>
      </c>
      <c r="D49" s="866">
        <v>100000</v>
      </c>
    </row>
    <row r="50" spans="1:4" s="863" customFormat="1" ht="25.5">
      <c r="A50" s="864" t="s">
        <v>239</v>
      </c>
      <c r="B50" s="865">
        <f>'[4]1.b.sz.mell felhalm mérleg'!D12</f>
        <v>0</v>
      </c>
      <c r="C50" s="865"/>
      <c r="D50" s="866"/>
    </row>
    <row r="51" spans="1:4" s="863" customFormat="1" ht="12.75">
      <c r="A51" s="864" t="s">
        <v>240</v>
      </c>
      <c r="B51" s="865">
        <v>98170</v>
      </c>
      <c r="C51" s="865">
        <v>106665</v>
      </c>
      <c r="D51" s="866">
        <v>105632</v>
      </c>
    </row>
    <row r="52" spans="1:4" s="863" customFormat="1" ht="15" customHeight="1">
      <c r="A52" s="864" t="s">
        <v>241</v>
      </c>
      <c r="B52" s="865">
        <v>104200</v>
      </c>
      <c r="C52" s="865">
        <v>114335</v>
      </c>
      <c r="D52" s="866">
        <v>96368</v>
      </c>
    </row>
    <row r="53" spans="1:4" s="863" customFormat="1" ht="15" customHeight="1">
      <c r="A53" s="864" t="s">
        <v>242</v>
      </c>
      <c r="B53" s="865"/>
      <c r="C53" s="884"/>
      <c r="D53" s="885"/>
    </row>
    <row r="54" spans="1:4" s="863" customFormat="1" ht="13.5" thickBot="1">
      <c r="A54" s="867" t="s">
        <v>221</v>
      </c>
      <c r="B54" s="868">
        <v>447642</v>
      </c>
      <c r="C54" s="868">
        <v>400000</v>
      </c>
      <c r="D54" s="869">
        <v>400000</v>
      </c>
    </row>
    <row r="55" spans="1:4" s="863" customFormat="1" ht="30" customHeight="1" thickBot="1">
      <c r="A55" s="870" t="s">
        <v>243</v>
      </c>
      <c r="B55" s="871">
        <f>SUM(B46:B54)</f>
        <v>4507246</v>
      </c>
      <c r="C55" s="871">
        <f>SUM(C46:C54)</f>
        <v>4841000</v>
      </c>
      <c r="D55" s="872">
        <f>SUM(D46:D54)</f>
        <v>4322000</v>
      </c>
    </row>
    <row r="56" spans="1:4" s="859" customFormat="1" ht="15" customHeight="1" thickBot="1">
      <c r="A56" s="870" t="s">
        <v>244</v>
      </c>
      <c r="B56" s="871">
        <f>B16+B45</f>
        <v>10344810</v>
      </c>
      <c r="C56" s="871">
        <f>C16+C45</f>
        <v>10691000</v>
      </c>
      <c r="D56" s="871">
        <f>D16+D45</f>
        <v>10341000</v>
      </c>
    </row>
    <row r="57" spans="1:4" s="886" customFormat="1" ht="15" customHeight="1" thickBot="1">
      <c r="A57" s="874" t="s">
        <v>245</v>
      </c>
      <c r="B57" s="875">
        <f>B27+B55</f>
        <v>10344810</v>
      </c>
      <c r="C57" s="875">
        <f>C27+C55</f>
        <v>10691000</v>
      </c>
      <c r="D57" s="875">
        <f>D27+D55</f>
        <v>10341000</v>
      </c>
    </row>
    <row r="58" spans="1:4" s="886" customFormat="1" ht="15" customHeight="1">
      <c r="A58" s="846"/>
      <c r="B58" s="846"/>
      <c r="C58" s="846"/>
      <c r="D58" s="846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3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3:K33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21.00390625" style="0" customWidth="1"/>
    <col min="2" max="2" width="12.28125" style="0" hidden="1" customWidth="1"/>
    <col min="3" max="3" width="13.57421875" style="0" customWidth="1"/>
    <col min="4" max="4" width="14.00390625" style="0" customWidth="1"/>
    <col min="5" max="5" width="14.140625" style="0" customWidth="1"/>
    <col min="6" max="6" width="5.8515625" style="0" customWidth="1"/>
    <col min="7" max="7" width="9.140625" style="0" hidden="1" customWidth="1"/>
    <col min="8" max="8" width="15.140625" style="0" customWidth="1"/>
    <col min="9" max="9" width="14.140625" style="0" customWidth="1"/>
    <col min="10" max="10" width="12.00390625" style="0" customWidth="1"/>
    <col min="11" max="11" width="14.28125" style="0" customWidth="1"/>
  </cols>
  <sheetData>
    <row r="3" spans="1:8" ht="12.75">
      <c r="A3" s="928"/>
      <c r="C3" s="1092" t="s">
        <v>992</v>
      </c>
      <c r="D3" s="1092"/>
      <c r="E3" s="1092"/>
      <c r="F3" s="1092"/>
      <c r="G3" s="1092"/>
      <c r="H3" s="1092"/>
    </row>
    <row r="4" spans="3:8" ht="12.75">
      <c r="C4" s="1092"/>
      <c r="D4" s="1092"/>
      <c r="E4" s="1092"/>
      <c r="F4" s="1092"/>
      <c r="G4" s="1092"/>
      <c r="H4" s="1092"/>
    </row>
    <row r="5" spans="3:8" ht="12.75">
      <c r="C5" s="1092"/>
      <c r="D5" s="1092"/>
      <c r="E5" s="1092"/>
      <c r="F5" s="1092"/>
      <c r="G5" s="1092"/>
      <c r="H5" s="1092"/>
    </row>
    <row r="7" ht="13.5" thickBot="1">
      <c r="E7" s="940" t="s">
        <v>979</v>
      </c>
    </row>
    <row r="8" spans="1:11" ht="13.5" thickBot="1">
      <c r="A8" s="712"/>
      <c r="B8" s="713"/>
      <c r="C8" s="713" t="s">
        <v>965</v>
      </c>
      <c r="D8" s="713" t="s">
        <v>965</v>
      </c>
      <c r="E8" s="713" t="s">
        <v>966</v>
      </c>
      <c r="H8" s="929" t="s">
        <v>967</v>
      </c>
      <c r="I8" s="930">
        <v>2008</v>
      </c>
      <c r="J8" s="930">
        <v>2009</v>
      </c>
      <c r="K8" s="930" t="s">
        <v>968</v>
      </c>
    </row>
    <row r="9" spans="1:5" ht="13.5" thickBot="1">
      <c r="A9" s="716"/>
      <c r="B9" s="717" t="s">
        <v>812</v>
      </c>
      <c r="C9" s="717" t="s">
        <v>969</v>
      </c>
      <c r="D9" s="931" t="s">
        <v>970</v>
      </c>
      <c r="E9" s="932"/>
    </row>
    <row r="10" spans="1:5" ht="13.5" thickTop="1">
      <c r="A10" s="719" t="s">
        <v>817</v>
      </c>
      <c r="B10" s="720">
        <v>100054320</v>
      </c>
      <c r="C10" s="720">
        <v>97793500</v>
      </c>
      <c r="D10" s="721">
        <v>86481966</v>
      </c>
      <c r="E10" s="722">
        <f aca="true" t="shared" si="0" ref="E10:E33">D10-C10</f>
        <v>-11311534</v>
      </c>
    </row>
    <row r="11" spans="1:11" ht="12.75">
      <c r="A11" s="723" t="s">
        <v>971</v>
      </c>
      <c r="B11" s="724">
        <v>91438300</v>
      </c>
      <c r="C11" s="724">
        <f>C10-C12</f>
        <v>87106500</v>
      </c>
      <c r="D11" s="725">
        <f>D10-D12</f>
        <v>77807379</v>
      </c>
      <c r="E11" s="722">
        <f t="shared" si="0"/>
        <v>-9299121</v>
      </c>
      <c r="H11" t="s">
        <v>972</v>
      </c>
      <c r="I11">
        <v>953023268</v>
      </c>
      <c r="J11">
        <v>868663909</v>
      </c>
      <c r="K11">
        <f>J11-I11</f>
        <v>-84359359</v>
      </c>
    </row>
    <row r="12" spans="1:5" ht="12.75">
      <c r="A12" s="723" t="s">
        <v>819</v>
      </c>
      <c r="B12" s="724">
        <f>B10-B11</f>
        <v>8616020</v>
      </c>
      <c r="C12" s="724">
        <v>10687000</v>
      </c>
      <c r="D12" s="725">
        <v>8674587</v>
      </c>
      <c r="E12" s="722">
        <f t="shared" si="0"/>
        <v>-2012413</v>
      </c>
    </row>
    <row r="13" spans="1:11" ht="12.75">
      <c r="A13" s="723" t="s">
        <v>973</v>
      </c>
      <c r="B13" s="724">
        <v>203104880</v>
      </c>
      <c r="C13" s="724">
        <v>195225700</v>
      </c>
      <c r="D13" s="725">
        <f>D14+D15</f>
        <v>179712981</v>
      </c>
      <c r="E13" s="722">
        <f t="shared" si="0"/>
        <v>-15512719</v>
      </c>
      <c r="H13" t="s">
        <v>974</v>
      </c>
      <c r="I13">
        <v>179023377</v>
      </c>
      <c r="J13">
        <v>146224300</v>
      </c>
      <c r="K13">
        <f>J13-I13</f>
        <v>-32799077</v>
      </c>
    </row>
    <row r="14" spans="1:5" ht="12.75">
      <c r="A14" s="723" t="s">
        <v>821</v>
      </c>
      <c r="B14" s="724">
        <v>175281200</v>
      </c>
      <c r="C14" s="724">
        <v>166637300</v>
      </c>
      <c r="D14" s="725">
        <v>167702312</v>
      </c>
      <c r="E14" s="722">
        <f t="shared" si="0"/>
        <v>1065012</v>
      </c>
    </row>
    <row r="15" spans="1:11" ht="12.75">
      <c r="A15" s="723" t="s">
        <v>822</v>
      </c>
      <c r="B15" s="724">
        <f>B13-B14</f>
        <v>27823680</v>
      </c>
      <c r="C15" s="724">
        <f>C13-C14</f>
        <v>28588400</v>
      </c>
      <c r="D15" s="725">
        <v>12010669</v>
      </c>
      <c r="E15" s="722">
        <f t="shared" si="0"/>
        <v>-16577731</v>
      </c>
      <c r="H15" t="s">
        <v>828</v>
      </c>
      <c r="I15">
        <v>246403384</v>
      </c>
      <c r="J15">
        <v>256414687</v>
      </c>
      <c r="K15">
        <f>J15-I15</f>
        <v>10011303</v>
      </c>
    </row>
    <row r="16" spans="1:5" ht="12.75">
      <c r="A16" s="723" t="s">
        <v>823</v>
      </c>
      <c r="B16" s="724">
        <v>25982100</v>
      </c>
      <c r="C16" s="724">
        <v>23836230</v>
      </c>
      <c r="D16" s="725">
        <v>20524100</v>
      </c>
      <c r="E16" s="722">
        <f t="shared" si="0"/>
        <v>-3312130</v>
      </c>
    </row>
    <row r="17" spans="1:11" ht="12.75">
      <c r="A17" s="723" t="s">
        <v>824</v>
      </c>
      <c r="B17" s="724">
        <v>107371480</v>
      </c>
      <c r="C17" s="724">
        <v>106647600</v>
      </c>
      <c r="D17" s="725">
        <v>97983622</v>
      </c>
      <c r="E17" s="722">
        <f t="shared" si="0"/>
        <v>-8663978</v>
      </c>
      <c r="H17" t="s">
        <v>975</v>
      </c>
      <c r="I17">
        <v>500530263</v>
      </c>
      <c r="J17">
        <v>508593930</v>
      </c>
      <c r="K17">
        <f>J17-I17</f>
        <v>8063667</v>
      </c>
    </row>
    <row r="18" spans="1:5" ht="12.75">
      <c r="A18" s="723" t="s">
        <v>825</v>
      </c>
      <c r="B18" s="724">
        <v>89970540</v>
      </c>
      <c r="C18" s="724">
        <v>105415300</v>
      </c>
      <c r="D18" s="725">
        <v>107624597</v>
      </c>
      <c r="E18" s="722">
        <f t="shared" si="0"/>
        <v>2209297</v>
      </c>
    </row>
    <row r="19" spans="1:5" ht="12.75">
      <c r="A19" s="723" t="s">
        <v>826</v>
      </c>
      <c r="B19" s="724">
        <v>354402160</v>
      </c>
      <c r="C19" s="724">
        <v>315804900</v>
      </c>
      <c r="D19" s="726">
        <v>268830002</v>
      </c>
      <c r="E19" s="722">
        <f t="shared" si="0"/>
        <v>-46974898</v>
      </c>
    </row>
    <row r="20" spans="1:11" ht="12.75">
      <c r="A20" s="723" t="s">
        <v>827</v>
      </c>
      <c r="B20" s="724">
        <v>20417000</v>
      </c>
      <c r="C20" s="724">
        <v>20477000</v>
      </c>
      <c r="D20" s="726">
        <v>20332668</v>
      </c>
      <c r="E20" s="722">
        <f t="shared" si="0"/>
        <v>-144332</v>
      </c>
      <c r="H20" s="343" t="s">
        <v>976</v>
      </c>
      <c r="I20" s="343">
        <f>SUM(I11:I19)</f>
        <v>1878980292</v>
      </c>
      <c r="J20" s="343">
        <f>SUM(J11:J19)</f>
        <v>1779896826</v>
      </c>
      <c r="K20" s="343">
        <f>J20-I20</f>
        <v>-99083466</v>
      </c>
    </row>
    <row r="21" spans="1:5" ht="12.75">
      <c r="A21" s="723" t="s">
        <v>610</v>
      </c>
      <c r="B21" s="724">
        <v>94835935</v>
      </c>
      <c r="C21" s="724">
        <v>97013410</v>
      </c>
      <c r="D21" s="726">
        <v>73469740</v>
      </c>
      <c r="E21" s="722">
        <f t="shared" si="0"/>
        <v>-23543670</v>
      </c>
    </row>
    <row r="22" spans="1:5" ht="12.75">
      <c r="A22" s="727" t="s">
        <v>828</v>
      </c>
      <c r="B22" s="728">
        <v>235084353</v>
      </c>
      <c r="C22" s="728">
        <v>246403384</v>
      </c>
      <c r="D22" s="729">
        <v>256414687</v>
      </c>
      <c r="E22" s="722">
        <f t="shared" si="0"/>
        <v>10011303</v>
      </c>
    </row>
    <row r="23" spans="1:5" ht="12.75">
      <c r="A23" s="723" t="s">
        <v>829</v>
      </c>
      <c r="B23" s="724">
        <v>522924308</v>
      </c>
      <c r="C23" s="724">
        <v>582835768</v>
      </c>
      <c r="D23" s="726">
        <v>581348490</v>
      </c>
      <c r="E23" s="722">
        <f t="shared" si="0"/>
        <v>-1487278</v>
      </c>
    </row>
    <row r="24" spans="1:5" ht="12.75">
      <c r="A24" s="723" t="s">
        <v>830</v>
      </c>
      <c r="B24" s="724">
        <v>0</v>
      </c>
      <c r="C24" s="724">
        <v>87527500</v>
      </c>
      <c r="D24" s="726">
        <v>87173973</v>
      </c>
      <c r="E24" s="722">
        <f t="shared" si="0"/>
        <v>-353527</v>
      </c>
    </row>
    <row r="25" spans="1:5" ht="12.75">
      <c r="A25" s="723" t="s">
        <v>831</v>
      </c>
      <c r="B25" s="724"/>
      <c r="C25" s="724"/>
      <c r="D25" s="725"/>
      <c r="E25" s="722">
        <f t="shared" si="0"/>
        <v>0</v>
      </c>
    </row>
    <row r="26" spans="1:5" ht="12.75">
      <c r="A26" s="731" t="s">
        <v>351</v>
      </c>
      <c r="B26" s="732"/>
      <c r="C26" s="732"/>
      <c r="D26" s="933"/>
      <c r="E26" s="722">
        <f t="shared" si="0"/>
        <v>0</v>
      </c>
    </row>
    <row r="27" spans="1:5" ht="12.75">
      <c r="A27" s="723" t="s">
        <v>339</v>
      </c>
      <c r="B27" s="724"/>
      <c r="C27" s="724"/>
      <c r="D27" s="725"/>
      <c r="E27" s="722">
        <f t="shared" si="0"/>
        <v>0</v>
      </c>
    </row>
    <row r="28" spans="1:5" ht="12.75">
      <c r="A28" s="723" t="s">
        <v>832</v>
      </c>
      <c r="B28" s="724"/>
      <c r="C28" s="724"/>
      <c r="D28" s="725"/>
      <c r="E28" s="722">
        <f t="shared" si="0"/>
        <v>0</v>
      </c>
    </row>
    <row r="29" spans="1:5" ht="12.75">
      <c r="A29" s="723" t="s">
        <v>833</v>
      </c>
      <c r="B29" s="724"/>
      <c r="C29" s="724"/>
      <c r="D29" s="725"/>
      <c r="E29" s="722">
        <f t="shared" si="0"/>
        <v>0</v>
      </c>
    </row>
    <row r="30" spans="1:5" ht="12.75">
      <c r="A30" s="723" t="s">
        <v>834</v>
      </c>
      <c r="B30" s="724"/>
      <c r="C30" s="724"/>
      <c r="D30" s="725"/>
      <c r="E30" s="722">
        <f t="shared" si="0"/>
        <v>0</v>
      </c>
    </row>
    <row r="31" spans="1:5" ht="12.75">
      <c r="A31" s="731" t="s">
        <v>835</v>
      </c>
      <c r="B31" s="732"/>
      <c r="C31" s="732"/>
      <c r="D31" s="933"/>
      <c r="E31" s="722">
        <f t="shared" si="0"/>
        <v>0</v>
      </c>
    </row>
    <row r="32" spans="1:5" ht="13.5" thickBot="1">
      <c r="A32" s="934" t="s">
        <v>977</v>
      </c>
      <c r="B32" s="935"/>
      <c r="C32" s="935"/>
      <c r="D32" s="936"/>
      <c r="E32" s="737">
        <f t="shared" si="0"/>
        <v>0</v>
      </c>
    </row>
    <row r="33" spans="1:5" ht="13.5" thickBot="1">
      <c r="A33" s="937" t="s">
        <v>765</v>
      </c>
      <c r="B33" s="938">
        <f>SUM(B10:B24)-B10-B13</f>
        <v>1754147076</v>
      </c>
      <c r="C33" s="938">
        <f>SUM(C10:C24)-C10-C13</f>
        <v>1878980292</v>
      </c>
      <c r="D33" s="939">
        <f>SUM(D10:D31)-D10-D13</f>
        <v>1779896826</v>
      </c>
      <c r="E33" s="741">
        <f t="shared" si="0"/>
        <v>-99083466</v>
      </c>
    </row>
  </sheetData>
  <sheetProtection/>
  <mergeCells count="1">
    <mergeCell ref="C3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E2" sqref="E2:H2"/>
    </sheetView>
  </sheetViews>
  <sheetFormatPr defaultColWidth="9.140625" defaultRowHeight="12.75"/>
  <cols>
    <col min="1" max="1" width="14.140625" style="0" customWidth="1"/>
    <col min="2" max="2" width="9.140625" style="0" hidden="1" customWidth="1"/>
    <col min="3" max="3" width="9.8515625" style="0" customWidth="1"/>
    <col min="4" max="4" width="11.8515625" style="0" customWidth="1"/>
    <col min="5" max="6" width="12.421875" style="0" customWidth="1"/>
    <col min="7" max="7" width="13.7109375" style="0" customWidth="1"/>
    <col min="8" max="10" width="12.7109375" style="0" customWidth="1"/>
    <col min="11" max="11" width="13.8515625" style="0" customWidth="1"/>
  </cols>
  <sheetData>
    <row r="1" spans="5:8" ht="12.75">
      <c r="E1" s="1131" t="s">
        <v>837</v>
      </c>
      <c r="F1" s="1131"/>
      <c r="G1" s="1131"/>
      <c r="H1" s="1131"/>
    </row>
    <row r="2" spans="5:8" ht="12.75">
      <c r="E2" s="1131" t="s">
        <v>993</v>
      </c>
      <c r="F2" s="1131"/>
      <c r="G2" s="1131"/>
      <c r="H2" s="1131"/>
    </row>
    <row r="3" ht="12.75">
      <c r="E3" t="s">
        <v>805</v>
      </c>
    </row>
    <row r="4" ht="13.5" thickBot="1">
      <c r="K4" s="940" t="s">
        <v>978</v>
      </c>
    </row>
    <row r="5" spans="1:11" ht="13.5" thickBot="1">
      <c r="A5" s="712"/>
      <c r="B5" s="713"/>
      <c r="C5" s="713" t="s">
        <v>806</v>
      </c>
      <c r="D5" s="713" t="s">
        <v>807</v>
      </c>
      <c r="E5" s="713" t="s">
        <v>807</v>
      </c>
      <c r="F5" s="713" t="s">
        <v>808</v>
      </c>
      <c r="G5" s="713" t="s">
        <v>808</v>
      </c>
      <c r="H5" s="714" t="s">
        <v>809</v>
      </c>
      <c r="I5" s="714" t="s">
        <v>809</v>
      </c>
      <c r="J5" s="714" t="s">
        <v>810</v>
      </c>
      <c r="K5" s="715" t="s">
        <v>811</v>
      </c>
    </row>
    <row r="6" spans="1:11" ht="13.5" thickBot="1">
      <c r="A6" s="716"/>
      <c r="B6" s="717" t="s">
        <v>812</v>
      </c>
      <c r="C6" s="717"/>
      <c r="D6" s="717" t="s">
        <v>813</v>
      </c>
      <c r="E6" s="717" t="s">
        <v>814</v>
      </c>
      <c r="F6" s="717" t="s">
        <v>813</v>
      </c>
      <c r="G6" s="717" t="s">
        <v>815</v>
      </c>
      <c r="H6" s="718" t="s">
        <v>816</v>
      </c>
      <c r="I6" s="718" t="s">
        <v>815</v>
      </c>
      <c r="J6" s="718" t="s">
        <v>813</v>
      </c>
      <c r="K6" s="324" t="s">
        <v>815</v>
      </c>
    </row>
    <row r="7" spans="1:11" ht="13.5" thickTop="1">
      <c r="A7" s="719" t="s">
        <v>817</v>
      </c>
      <c r="B7" s="720">
        <v>100054320</v>
      </c>
      <c r="C7" s="720">
        <f>C8+C9</f>
        <v>86482</v>
      </c>
      <c r="D7" s="720">
        <f>D8+D9</f>
        <v>224202</v>
      </c>
      <c r="E7" s="720">
        <f>E8+E9</f>
        <v>214702</v>
      </c>
      <c r="F7" s="720">
        <f>F8+F9</f>
        <v>244199</v>
      </c>
      <c r="G7" s="720">
        <f>G8+G9</f>
        <v>234699</v>
      </c>
      <c r="H7" s="720">
        <f aca="true" t="shared" si="0" ref="H7:H19">D7-C7</f>
        <v>137720</v>
      </c>
      <c r="I7" s="721">
        <f aca="true" t="shared" si="1" ref="I7:I19">E7-C7</f>
        <v>128220</v>
      </c>
      <c r="J7" s="721">
        <f aca="true" t="shared" si="2" ref="J7:J19">F7-C7</f>
        <v>157717</v>
      </c>
      <c r="K7" s="722">
        <f aca="true" t="shared" si="3" ref="K7:K19">G7-C7</f>
        <v>148217</v>
      </c>
    </row>
    <row r="8" spans="1:11" ht="12.75">
      <c r="A8" s="723" t="s">
        <v>818</v>
      </c>
      <c r="B8" s="724">
        <v>91438300</v>
      </c>
      <c r="C8" s="724">
        <v>77807</v>
      </c>
      <c r="D8" s="725">
        <v>214469</v>
      </c>
      <c r="E8" s="725">
        <v>205469</v>
      </c>
      <c r="F8" s="725">
        <v>234466</v>
      </c>
      <c r="G8" s="725">
        <v>225466</v>
      </c>
      <c r="H8" s="720">
        <f t="shared" si="0"/>
        <v>136662</v>
      </c>
      <c r="I8" s="721">
        <f t="shared" si="1"/>
        <v>127662</v>
      </c>
      <c r="J8" s="721">
        <f t="shared" si="2"/>
        <v>156659</v>
      </c>
      <c r="K8" s="722">
        <f t="shared" si="3"/>
        <v>147659</v>
      </c>
    </row>
    <row r="9" spans="1:11" ht="12.75">
      <c r="A9" s="723" t="s">
        <v>819</v>
      </c>
      <c r="B9" s="724">
        <v>8616020</v>
      </c>
      <c r="C9" s="724">
        <v>8675</v>
      </c>
      <c r="D9" s="725">
        <v>9733</v>
      </c>
      <c r="E9" s="725">
        <v>9233</v>
      </c>
      <c r="F9" s="725">
        <v>9733</v>
      </c>
      <c r="G9" s="725">
        <v>9233</v>
      </c>
      <c r="H9" s="720">
        <f t="shared" si="0"/>
        <v>1058</v>
      </c>
      <c r="I9" s="721">
        <f t="shared" si="1"/>
        <v>558</v>
      </c>
      <c r="J9" s="721">
        <f t="shared" si="2"/>
        <v>1058</v>
      </c>
      <c r="K9" s="722">
        <f t="shared" si="3"/>
        <v>558</v>
      </c>
    </row>
    <row r="10" spans="1:11" ht="12.75">
      <c r="A10" s="723" t="s">
        <v>820</v>
      </c>
      <c r="B10" s="724">
        <v>203104880</v>
      </c>
      <c r="C10" s="724">
        <f>C11+C12</f>
        <v>179713</v>
      </c>
      <c r="D10" s="724">
        <f>D11+D12</f>
        <v>300700</v>
      </c>
      <c r="E10" s="724">
        <f>E11+E12</f>
        <v>288700</v>
      </c>
      <c r="F10" s="724">
        <f>F11+F12</f>
        <v>310094</v>
      </c>
      <c r="G10" s="724">
        <f>G11+G12</f>
        <v>298094</v>
      </c>
      <c r="H10" s="720">
        <f t="shared" si="0"/>
        <v>120987</v>
      </c>
      <c r="I10" s="721">
        <f t="shared" si="1"/>
        <v>108987</v>
      </c>
      <c r="J10" s="721">
        <f t="shared" si="2"/>
        <v>130381</v>
      </c>
      <c r="K10" s="722">
        <f t="shared" si="3"/>
        <v>118381</v>
      </c>
    </row>
    <row r="11" spans="1:11" ht="12.75">
      <c r="A11" s="723" t="s">
        <v>821</v>
      </c>
      <c r="B11" s="724">
        <v>175281200</v>
      </c>
      <c r="C11" s="724">
        <v>167702</v>
      </c>
      <c r="D11" s="725">
        <v>273724</v>
      </c>
      <c r="E11" s="725">
        <v>262724</v>
      </c>
      <c r="F11" s="725">
        <v>283118</v>
      </c>
      <c r="G11" s="725">
        <v>272118</v>
      </c>
      <c r="H11" s="720">
        <f t="shared" si="0"/>
        <v>106022</v>
      </c>
      <c r="I11" s="721">
        <f t="shared" si="1"/>
        <v>95022</v>
      </c>
      <c r="J11" s="721">
        <f t="shared" si="2"/>
        <v>115416</v>
      </c>
      <c r="K11" s="722">
        <f t="shared" si="3"/>
        <v>104416</v>
      </c>
    </row>
    <row r="12" spans="1:11" ht="12.75">
      <c r="A12" s="723" t="s">
        <v>822</v>
      </c>
      <c r="B12" s="724">
        <v>27823680</v>
      </c>
      <c r="C12" s="724">
        <v>12011</v>
      </c>
      <c r="D12" s="725">
        <v>26976</v>
      </c>
      <c r="E12" s="725">
        <v>25976</v>
      </c>
      <c r="F12" s="725">
        <v>26976</v>
      </c>
      <c r="G12" s="725">
        <v>25976</v>
      </c>
      <c r="H12" s="720">
        <f t="shared" si="0"/>
        <v>14965</v>
      </c>
      <c r="I12" s="721">
        <f t="shared" si="1"/>
        <v>13965</v>
      </c>
      <c r="J12" s="721">
        <f t="shared" si="2"/>
        <v>14965</v>
      </c>
      <c r="K12" s="722">
        <f t="shared" si="3"/>
        <v>13965</v>
      </c>
    </row>
    <row r="13" spans="1:11" ht="12.75">
      <c r="A13" s="723" t="s">
        <v>823</v>
      </c>
      <c r="B13" s="724">
        <v>25982100</v>
      </c>
      <c r="C13" s="724">
        <v>20524</v>
      </c>
      <c r="D13" s="725">
        <v>52410</v>
      </c>
      <c r="E13" s="725">
        <v>50410</v>
      </c>
      <c r="F13" s="725">
        <v>54810</v>
      </c>
      <c r="G13" s="725">
        <v>52810</v>
      </c>
      <c r="H13" s="720">
        <f t="shared" si="0"/>
        <v>31886</v>
      </c>
      <c r="I13" s="721">
        <f t="shared" si="1"/>
        <v>29886</v>
      </c>
      <c r="J13" s="721">
        <f t="shared" si="2"/>
        <v>34286</v>
      </c>
      <c r="K13" s="722">
        <f t="shared" si="3"/>
        <v>32286</v>
      </c>
    </row>
    <row r="14" spans="1:11" ht="12.75">
      <c r="A14" s="723" t="s">
        <v>824</v>
      </c>
      <c r="B14" s="724">
        <v>107371480</v>
      </c>
      <c r="C14" s="724">
        <v>97984</v>
      </c>
      <c r="D14" s="725">
        <v>176002</v>
      </c>
      <c r="E14" s="725">
        <v>169002</v>
      </c>
      <c r="F14" s="725">
        <v>180922</v>
      </c>
      <c r="G14" s="725">
        <v>173922</v>
      </c>
      <c r="H14" s="720">
        <f t="shared" si="0"/>
        <v>78018</v>
      </c>
      <c r="I14" s="721">
        <f t="shared" si="1"/>
        <v>71018</v>
      </c>
      <c r="J14" s="721">
        <f t="shared" si="2"/>
        <v>82938</v>
      </c>
      <c r="K14" s="722">
        <f t="shared" si="3"/>
        <v>75938</v>
      </c>
    </row>
    <row r="15" spans="1:11" ht="12.75">
      <c r="A15" s="723" t="s">
        <v>825</v>
      </c>
      <c r="B15" s="724">
        <v>89970540</v>
      </c>
      <c r="C15" s="724">
        <v>107624</v>
      </c>
      <c r="D15" s="726">
        <v>195277</v>
      </c>
      <c r="E15" s="726">
        <v>185277</v>
      </c>
      <c r="F15" s="726">
        <v>247201</v>
      </c>
      <c r="G15" s="725">
        <v>237201</v>
      </c>
      <c r="H15" s="720">
        <f t="shared" si="0"/>
        <v>87653</v>
      </c>
      <c r="I15" s="721">
        <f t="shared" si="1"/>
        <v>77653</v>
      </c>
      <c r="J15" s="721">
        <f t="shared" si="2"/>
        <v>139577</v>
      </c>
      <c r="K15" s="722">
        <f t="shared" si="3"/>
        <v>129577</v>
      </c>
    </row>
    <row r="16" spans="1:11" ht="12.75">
      <c r="A16" s="723" t="s">
        <v>826</v>
      </c>
      <c r="B16" s="724">
        <v>354402160</v>
      </c>
      <c r="C16" s="724">
        <v>268830</v>
      </c>
      <c r="D16" s="726">
        <v>364825</v>
      </c>
      <c r="E16" s="726">
        <v>341825</v>
      </c>
      <c r="F16" s="726">
        <v>573805</v>
      </c>
      <c r="G16" s="725">
        <v>550805</v>
      </c>
      <c r="H16" s="720">
        <f t="shared" si="0"/>
        <v>95995</v>
      </c>
      <c r="I16" s="721">
        <f t="shared" si="1"/>
        <v>72995</v>
      </c>
      <c r="J16" s="721">
        <f t="shared" si="2"/>
        <v>304975</v>
      </c>
      <c r="K16" s="722">
        <f t="shared" si="3"/>
        <v>281975</v>
      </c>
    </row>
    <row r="17" spans="1:11" ht="12.75">
      <c r="A17" s="723" t="s">
        <v>827</v>
      </c>
      <c r="B17" s="724">
        <v>20417000</v>
      </c>
      <c r="C17" s="724">
        <v>20333</v>
      </c>
      <c r="D17" s="726">
        <v>27769</v>
      </c>
      <c r="E17" s="726">
        <v>24769</v>
      </c>
      <c r="F17" s="726">
        <v>70228</v>
      </c>
      <c r="G17" s="725">
        <v>67228</v>
      </c>
      <c r="H17" s="720">
        <f t="shared" si="0"/>
        <v>7436</v>
      </c>
      <c r="I17" s="721">
        <f t="shared" si="1"/>
        <v>4436</v>
      </c>
      <c r="J17" s="721">
        <f t="shared" si="2"/>
        <v>49895</v>
      </c>
      <c r="K17" s="722">
        <f t="shared" si="3"/>
        <v>46895</v>
      </c>
    </row>
    <row r="18" spans="1:11" ht="12.75">
      <c r="A18" s="723" t="s">
        <v>610</v>
      </c>
      <c r="B18" s="724">
        <v>94835935</v>
      </c>
      <c r="C18" s="724">
        <v>73470</v>
      </c>
      <c r="D18" s="726">
        <v>115126</v>
      </c>
      <c r="E18" s="726">
        <v>105126</v>
      </c>
      <c r="F18" s="726">
        <v>257854</v>
      </c>
      <c r="G18" s="725">
        <v>247854</v>
      </c>
      <c r="H18" s="720">
        <f t="shared" si="0"/>
        <v>41656</v>
      </c>
      <c r="I18" s="721">
        <f t="shared" si="1"/>
        <v>31656</v>
      </c>
      <c r="J18" s="721">
        <f t="shared" si="2"/>
        <v>184384</v>
      </c>
      <c r="K18" s="722">
        <f t="shared" si="3"/>
        <v>174384</v>
      </c>
    </row>
    <row r="19" spans="1:11" ht="12.75">
      <c r="A19" s="727" t="s">
        <v>828</v>
      </c>
      <c r="B19" s="728">
        <v>235084353</v>
      </c>
      <c r="C19" s="728">
        <v>256415</v>
      </c>
      <c r="D19" s="729">
        <v>256415</v>
      </c>
      <c r="E19" s="729">
        <v>256415</v>
      </c>
      <c r="F19" s="729">
        <v>278607</v>
      </c>
      <c r="G19" s="728">
        <v>278607</v>
      </c>
      <c r="H19" s="720">
        <f t="shared" si="0"/>
        <v>0</v>
      </c>
      <c r="I19" s="721">
        <f t="shared" si="1"/>
        <v>0</v>
      </c>
      <c r="J19" s="721">
        <f t="shared" si="2"/>
        <v>22192</v>
      </c>
      <c r="K19" s="722">
        <f t="shared" si="3"/>
        <v>22192</v>
      </c>
    </row>
    <row r="20" spans="1:11" ht="12.75">
      <c r="A20" s="723" t="s">
        <v>829</v>
      </c>
      <c r="B20" s="724">
        <v>522924308</v>
      </c>
      <c r="C20" s="724">
        <v>581348</v>
      </c>
      <c r="D20" s="730"/>
      <c r="E20" s="730"/>
      <c r="F20" s="730"/>
      <c r="G20" s="724"/>
      <c r="H20" s="720"/>
      <c r="I20" s="721"/>
      <c r="J20" s="721"/>
      <c r="K20" s="722"/>
    </row>
    <row r="21" spans="1:11" ht="12.75">
      <c r="A21" s="723" t="s">
        <v>830</v>
      </c>
      <c r="B21" s="724">
        <v>0</v>
      </c>
      <c r="C21" s="724">
        <v>87174</v>
      </c>
      <c r="D21" s="730">
        <v>157075</v>
      </c>
      <c r="E21" s="730">
        <v>149075</v>
      </c>
      <c r="F21" s="730">
        <v>190803</v>
      </c>
      <c r="G21" s="724">
        <v>182803</v>
      </c>
      <c r="H21" s="720">
        <f aca="true" t="shared" si="4" ref="H21:H29">D21-C21</f>
        <v>69901</v>
      </c>
      <c r="I21" s="721">
        <f aca="true" t="shared" si="5" ref="I21:I29">E21-C21</f>
        <v>61901</v>
      </c>
      <c r="J21" s="721">
        <f aca="true" t="shared" si="6" ref="J21:J29">F21-C21</f>
        <v>103629</v>
      </c>
      <c r="K21" s="722">
        <f aca="true" t="shared" si="7" ref="K21:K29">G21-C21</f>
        <v>95629</v>
      </c>
    </row>
    <row r="22" spans="1:11" ht="12.75">
      <c r="A22" s="723" t="s">
        <v>831</v>
      </c>
      <c r="B22" s="724"/>
      <c r="C22" s="724"/>
      <c r="D22" s="730">
        <v>29677</v>
      </c>
      <c r="E22" s="730">
        <v>26677</v>
      </c>
      <c r="F22" s="730">
        <v>71132</v>
      </c>
      <c r="G22" s="724">
        <v>68132</v>
      </c>
      <c r="H22" s="720">
        <f t="shared" si="4"/>
        <v>29677</v>
      </c>
      <c r="I22" s="721">
        <f t="shared" si="5"/>
        <v>26677</v>
      </c>
      <c r="J22" s="721">
        <f t="shared" si="6"/>
        <v>71132</v>
      </c>
      <c r="K22" s="722">
        <f t="shared" si="7"/>
        <v>68132</v>
      </c>
    </row>
    <row r="23" spans="1:11" ht="12.75">
      <c r="A23" s="731" t="s">
        <v>351</v>
      </c>
      <c r="B23" s="732"/>
      <c r="C23" s="732"/>
      <c r="D23" s="733"/>
      <c r="E23" s="733"/>
      <c r="F23" s="733">
        <v>1696231</v>
      </c>
      <c r="G23" s="732">
        <v>1696231</v>
      </c>
      <c r="H23" s="720">
        <f t="shared" si="4"/>
        <v>0</v>
      </c>
      <c r="I23" s="721">
        <f t="shared" si="5"/>
        <v>0</v>
      </c>
      <c r="J23" s="721">
        <f t="shared" si="6"/>
        <v>1696231</v>
      </c>
      <c r="K23" s="722">
        <f t="shared" si="7"/>
        <v>1696231</v>
      </c>
    </row>
    <row r="24" spans="1:11" ht="12.75">
      <c r="A24" s="723" t="s">
        <v>339</v>
      </c>
      <c r="B24" s="724"/>
      <c r="C24" s="724"/>
      <c r="D24" s="724">
        <v>120419</v>
      </c>
      <c r="E24" s="724">
        <v>113419</v>
      </c>
      <c r="F24" s="724">
        <v>170332</v>
      </c>
      <c r="G24" s="724">
        <v>163332</v>
      </c>
      <c r="H24" s="720">
        <f t="shared" si="4"/>
        <v>120419</v>
      </c>
      <c r="I24" s="721">
        <f t="shared" si="5"/>
        <v>113419</v>
      </c>
      <c r="J24" s="721">
        <f t="shared" si="6"/>
        <v>170332</v>
      </c>
      <c r="K24" s="722">
        <f t="shared" si="7"/>
        <v>163332</v>
      </c>
    </row>
    <row r="25" spans="1:11" ht="12.75">
      <c r="A25" s="723" t="s">
        <v>832</v>
      </c>
      <c r="B25" s="724"/>
      <c r="C25" s="724"/>
      <c r="D25" s="724">
        <v>48866</v>
      </c>
      <c r="E25" s="724">
        <v>45866</v>
      </c>
      <c r="F25" s="724">
        <v>63043</v>
      </c>
      <c r="G25" s="724">
        <v>60043</v>
      </c>
      <c r="H25" s="720">
        <f t="shared" si="4"/>
        <v>48866</v>
      </c>
      <c r="I25" s="721">
        <f t="shared" si="5"/>
        <v>45866</v>
      </c>
      <c r="J25" s="721">
        <f t="shared" si="6"/>
        <v>63043</v>
      </c>
      <c r="K25" s="722">
        <f t="shared" si="7"/>
        <v>60043</v>
      </c>
    </row>
    <row r="26" spans="1:11" ht="12.75">
      <c r="A26" s="723" t="s">
        <v>833</v>
      </c>
      <c r="B26" s="724"/>
      <c r="C26" s="724"/>
      <c r="D26" s="724">
        <v>13691</v>
      </c>
      <c r="E26" s="724">
        <v>12691</v>
      </c>
      <c r="F26" s="724">
        <v>26464</v>
      </c>
      <c r="G26" s="724">
        <v>25464</v>
      </c>
      <c r="H26" s="720">
        <f t="shared" si="4"/>
        <v>13691</v>
      </c>
      <c r="I26" s="721">
        <f t="shared" si="5"/>
        <v>12691</v>
      </c>
      <c r="J26" s="721">
        <f t="shared" si="6"/>
        <v>26464</v>
      </c>
      <c r="K26" s="722">
        <f t="shared" si="7"/>
        <v>25464</v>
      </c>
    </row>
    <row r="27" spans="1:11" ht="12.75">
      <c r="A27" s="723" t="s">
        <v>834</v>
      </c>
      <c r="B27" s="724"/>
      <c r="C27" s="724"/>
      <c r="D27" s="724">
        <v>15087</v>
      </c>
      <c r="E27" s="724">
        <v>14087</v>
      </c>
      <c r="F27" s="724">
        <v>33060</v>
      </c>
      <c r="G27" s="724">
        <v>32060</v>
      </c>
      <c r="H27" s="720">
        <f t="shared" si="4"/>
        <v>15087</v>
      </c>
      <c r="I27" s="721">
        <f t="shared" si="5"/>
        <v>14087</v>
      </c>
      <c r="J27" s="721">
        <f t="shared" si="6"/>
        <v>33060</v>
      </c>
      <c r="K27" s="722">
        <f t="shared" si="7"/>
        <v>32060</v>
      </c>
    </row>
    <row r="28" spans="1:11" ht="12.75">
      <c r="A28" s="731" t="s">
        <v>835</v>
      </c>
      <c r="B28" s="732"/>
      <c r="C28" s="732"/>
      <c r="D28" s="732">
        <v>15821</v>
      </c>
      <c r="E28" s="732">
        <v>15321</v>
      </c>
      <c r="F28" s="732">
        <v>15910</v>
      </c>
      <c r="G28" s="732">
        <v>15410</v>
      </c>
      <c r="H28" s="720">
        <f t="shared" si="4"/>
        <v>15821</v>
      </c>
      <c r="I28" s="721">
        <f t="shared" si="5"/>
        <v>15321</v>
      </c>
      <c r="J28" s="721">
        <f t="shared" si="6"/>
        <v>15910</v>
      </c>
      <c r="K28" s="722">
        <f t="shared" si="7"/>
        <v>15410</v>
      </c>
    </row>
    <row r="29" spans="1:11" ht="13.5" thickBot="1">
      <c r="A29" s="734" t="s">
        <v>836</v>
      </c>
      <c r="B29" s="732"/>
      <c r="C29" s="732"/>
      <c r="D29" s="732"/>
      <c r="E29" s="732"/>
      <c r="F29" s="732">
        <v>94545</v>
      </c>
      <c r="G29" s="732">
        <v>94545</v>
      </c>
      <c r="H29" s="735">
        <f t="shared" si="4"/>
        <v>0</v>
      </c>
      <c r="I29" s="736">
        <f t="shared" si="5"/>
        <v>0</v>
      </c>
      <c r="J29" s="736">
        <f t="shared" si="6"/>
        <v>94545</v>
      </c>
      <c r="K29" s="737">
        <f t="shared" si="7"/>
        <v>94545</v>
      </c>
    </row>
    <row r="30" spans="1:11" ht="13.5" thickBot="1">
      <c r="A30" s="738" t="s">
        <v>765</v>
      </c>
      <c r="B30" s="739">
        <v>1754147076</v>
      </c>
      <c r="C30" s="739">
        <f>C7+C10+C13+C14+C16+C15+C17+C18+C19+C20+C21</f>
        <v>1779897</v>
      </c>
      <c r="D30" s="739">
        <f>D7+D10+D13+D14+D16+D15+D17+D18+D19+D20+D21+D22+D24+D25+D26+D27+D28</f>
        <v>2113362</v>
      </c>
      <c r="E30" s="739">
        <f>SUM(E7:E29)-E7-E10</f>
        <v>2013362</v>
      </c>
      <c r="F30" s="739">
        <f>SUM(F7:F29)-F7-F10</f>
        <v>4579240</v>
      </c>
      <c r="G30" s="739">
        <f>SUM(G7:G29)-G10-G7</f>
        <v>4479240</v>
      </c>
      <c r="H30" s="739">
        <f>SUM(H7:H29)-H7-H10</f>
        <v>914813</v>
      </c>
      <c r="I30" s="740">
        <f>SUM(I7:I29)-I7-I10</f>
        <v>814813</v>
      </c>
      <c r="J30" s="740">
        <f>SUM(J7:J29)-J7-J10</f>
        <v>3380691</v>
      </c>
      <c r="K30" s="741">
        <f>SUM(K7:K29)-K7-K10</f>
        <v>3280691</v>
      </c>
    </row>
  </sheetData>
  <sheetProtection/>
  <mergeCells count="2">
    <mergeCell ref="E1:H1"/>
    <mergeCell ref="E2:H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59"/>
  <sheetViews>
    <sheetView zoomScalePageLayoutView="0" workbookViewId="0" topLeftCell="A1">
      <selection activeCell="F46" sqref="F46"/>
    </sheetView>
  </sheetViews>
  <sheetFormatPr defaultColWidth="9.140625" defaultRowHeight="12.75"/>
  <cols>
    <col min="1" max="1" width="4.140625" style="0" customWidth="1"/>
    <col min="2" max="2" width="40.28125" style="0" customWidth="1"/>
    <col min="3" max="3" width="11.00390625" style="0" customWidth="1"/>
    <col min="4" max="4" width="10.57421875" style="0" customWidth="1"/>
    <col min="5" max="5" width="9.8515625" style="0" customWidth="1"/>
    <col min="8" max="8" width="22.421875" style="0" customWidth="1"/>
  </cols>
  <sheetData>
    <row r="1" spans="1:5" ht="13.5" thickTop="1">
      <c r="A1" s="973" t="s">
        <v>444</v>
      </c>
      <c r="B1" s="982"/>
      <c r="C1" s="982"/>
      <c r="D1" s="982"/>
      <c r="E1" s="943"/>
    </row>
    <row r="2" spans="1:5" ht="12.75">
      <c r="A2" s="607"/>
      <c r="B2" s="990" t="s">
        <v>981</v>
      </c>
      <c r="C2" s="990"/>
      <c r="D2" s="990"/>
      <c r="E2" s="946"/>
    </row>
    <row r="3" spans="1:5" ht="13.5" thickBot="1">
      <c r="A3" s="975" t="s">
        <v>597</v>
      </c>
      <c r="B3" s="981"/>
      <c r="C3" s="981"/>
      <c r="D3" s="981"/>
      <c r="E3" s="944"/>
    </row>
    <row r="4" spans="1:5" ht="12.75" customHeight="1" thickBot="1">
      <c r="A4" s="226"/>
      <c r="B4" s="94"/>
      <c r="C4" s="94"/>
      <c r="D4" s="202" t="s">
        <v>558</v>
      </c>
      <c r="E4" s="382"/>
    </row>
    <row r="5" spans="1:6" ht="27.75" customHeight="1" thickBot="1" thickTop="1">
      <c r="A5" s="222" t="s">
        <v>326</v>
      </c>
      <c r="B5" s="364" t="s">
        <v>254</v>
      </c>
      <c r="C5" s="366" t="s">
        <v>555</v>
      </c>
      <c r="D5" s="365" t="s">
        <v>556</v>
      </c>
      <c r="E5" s="383" t="s">
        <v>599</v>
      </c>
      <c r="F5" s="220"/>
    </row>
    <row r="6" spans="1:5" ht="12" customHeight="1" thickTop="1">
      <c r="A6" s="223"/>
      <c r="B6" s="987" t="s">
        <v>293</v>
      </c>
      <c r="C6" s="988"/>
      <c r="D6" s="989"/>
      <c r="E6" s="540"/>
    </row>
    <row r="7" spans="1:8" ht="12" customHeight="1">
      <c r="A7" s="224" t="s">
        <v>258</v>
      </c>
      <c r="B7" s="23" t="s">
        <v>294</v>
      </c>
      <c r="C7" s="64">
        <f>C8+C9+C10+C11+C12+C13</f>
        <v>4424642</v>
      </c>
      <c r="D7" s="64">
        <f>D8+D9+D10+D11+D12+D13</f>
        <v>4971912</v>
      </c>
      <c r="E7" s="541">
        <f>E8+E9+E10+E11+E12+E13</f>
        <v>4479240</v>
      </c>
      <c r="H7" s="57"/>
    </row>
    <row r="8" spans="1:8" ht="12" customHeight="1">
      <c r="A8" s="983" t="s">
        <v>299</v>
      </c>
      <c r="B8" s="8" t="s">
        <v>449</v>
      </c>
      <c r="C8" s="26">
        <f>'2sz melléklet'!C115</f>
        <v>2237063</v>
      </c>
      <c r="D8" s="26">
        <f>'2sz melléklet'!D115</f>
        <v>2446469</v>
      </c>
      <c r="E8" s="384">
        <f>'2sz melléklet'!F115</f>
        <v>2204973</v>
      </c>
      <c r="H8" s="57"/>
    </row>
    <row r="9" spans="1:8" ht="12" customHeight="1">
      <c r="A9" s="984"/>
      <c r="B9" s="8" t="s">
        <v>296</v>
      </c>
      <c r="C9" s="26">
        <f>'2sz melléklet'!G115</f>
        <v>708321</v>
      </c>
      <c r="D9" s="26">
        <f>'2sz melléklet'!H115</f>
        <v>775288</v>
      </c>
      <c r="E9" s="384">
        <f>'2sz melléklet'!J115</f>
        <v>693031</v>
      </c>
      <c r="H9" s="57"/>
    </row>
    <row r="10" spans="1:8" ht="12" customHeight="1">
      <c r="A10" s="984"/>
      <c r="B10" s="8" t="s">
        <v>297</v>
      </c>
      <c r="C10" s="26">
        <f>'2sz melléklet'!K115</f>
        <v>1270508</v>
      </c>
      <c r="D10" s="26">
        <f>'2sz melléklet'!L115</f>
        <v>1423576</v>
      </c>
      <c r="E10" s="384">
        <f>'2sz melléklet'!M115</f>
        <v>1359163</v>
      </c>
      <c r="H10" s="57"/>
    </row>
    <row r="11" spans="1:8" ht="12" customHeight="1">
      <c r="A11" s="984"/>
      <c r="B11" s="8" t="s">
        <v>298</v>
      </c>
      <c r="C11" s="26">
        <f>'2sz melléklet'!G142</f>
        <v>260</v>
      </c>
      <c r="D11" s="26">
        <f>'2sz melléklet'!H142</f>
        <v>7261</v>
      </c>
      <c r="E11" s="384">
        <f>'2sz melléklet'!J142</f>
        <v>8729</v>
      </c>
      <c r="H11" s="57"/>
    </row>
    <row r="12" spans="1:8" ht="12" customHeight="1">
      <c r="A12" s="984"/>
      <c r="B12" s="8" t="s">
        <v>300</v>
      </c>
      <c r="C12" s="26">
        <f>'2sz melléklet'!C142</f>
        <v>14139</v>
      </c>
      <c r="D12" s="26">
        <f>'2sz melléklet'!D142</f>
        <v>16558</v>
      </c>
      <c r="E12" s="384">
        <f>'2sz melléklet'!F142</f>
        <v>15266</v>
      </c>
      <c r="H12" s="57"/>
    </row>
    <row r="13" spans="1:8" ht="12" customHeight="1">
      <c r="A13" s="984"/>
      <c r="B13" s="8" t="s">
        <v>301</v>
      </c>
      <c r="C13" s="26">
        <f>C15+C14</f>
        <v>194351</v>
      </c>
      <c r="D13" s="26">
        <f>D15+D14</f>
        <v>302760</v>
      </c>
      <c r="E13" s="384">
        <f>E14+E15</f>
        <v>198078</v>
      </c>
      <c r="H13" s="57"/>
    </row>
    <row r="14" spans="1:8" ht="12" customHeight="1">
      <c r="A14" s="984"/>
      <c r="B14" s="8" t="s">
        <v>320</v>
      </c>
      <c r="C14" s="26">
        <f>'2sz melléklet'!K142</f>
        <v>175451</v>
      </c>
      <c r="D14" s="26">
        <f>'2sz melléklet'!L142</f>
        <v>274579</v>
      </c>
      <c r="E14" s="384">
        <f>'2sz melléklet'!M142</f>
        <v>178297</v>
      </c>
      <c r="H14" s="57"/>
    </row>
    <row r="15" spans="1:8" ht="12" customHeight="1">
      <c r="A15" s="984"/>
      <c r="B15" s="8" t="s">
        <v>450</v>
      </c>
      <c r="C15" s="26">
        <f>'2sz melléklet'!C177</f>
        <v>18900</v>
      </c>
      <c r="D15" s="26">
        <f>'2sz melléklet'!D177</f>
        <v>28181</v>
      </c>
      <c r="E15" s="384">
        <f>'2sz melléklet'!F177</f>
        <v>19781</v>
      </c>
      <c r="H15" s="57"/>
    </row>
    <row r="16" spans="1:8" ht="12" customHeight="1">
      <c r="A16" s="224" t="s">
        <v>262</v>
      </c>
      <c r="B16" s="23" t="s">
        <v>303</v>
      </c>
      <c r="C16" s="27">
        <f>C17+C18+C19+C20+C21+C22+C25+C28+C29+C30+C31+C32</f>
        <v>4263057</v>
      </c>
      <c r="D16" s="27">
        <f>D17+D18+D19+D20+D21+D22+D25+D28+D29+D30+D31+D32</f>
        <v>1599208</v>
      </c>
      <c r="E16" s="385">
        <f>E17+E18+E19+E20+E21+E22+E25+E28+E29+E30+E31+E32+E33</f>
        <v>5865570</v>
      </c>
      <c r="H16" s="57"/>
    </row>
    <row r="17" spans="1:8" ht="12" customHeight="1">
      <c r="A17" s="983"/>
      <c r="B17" s="8" t="s">
        <v>449</v>
      </c>
      <c r="C17" s="233">
        <v>295594</v>
      </c>
      <c r="D17" s="26">
        <f>'3asz melléklet polghiv (2)'!D11+'3sz melléklet polghiv'!D8</f>
        <v>314754</v>
      </c>
      <c r="E17" s="76">
        <f>'3sz melléklet polghiv'!G8+'3asz melléklet polghiv (2)'!F11</f>
        <v>280745</v>
      </c>
      <c r="G17" s="57"/>
      <c r="H17" s="57"/>
    </row>
    <row r="18" spans="1:8" ht="12" customHeight="1">
      <c r="A18" s="984"/>
      <c r="B18" s="8" t="s">
        <v>296</v>
      </c>
      <c r="C18" s="233">
        <v>85143</v>
      </c>
      <c r="D18" s="26">
        <f>'3asz melléklet polghiv (2)'!D12+'3sz melléklet polghiv'!D9</f>
        <v>91261</v>
      </c>
      <c r="E18" s="76">
        <f>'3sz melléklet polghiv'!G9+'3asz melléklet polghiv (2)'!F12</f>
        <v>81872</v>
      </c>
      <c r="H18" s="57"/>
    </row>
    <row r="19" spans="1:8" ht="12" customHeight="1">
      <c r="A19" s="984"/>
      <c r="B19" s="8" t="s">
        <v>297</v>
      </c>
      <c r="C19" s="26">
        <v>602424</v>
      </c>
      <c r="D19" s="26">
        <f>'3sz melléklet polghiv'!D10+'3asz melléklet polghiv (2)'!D13</f>
        <v>646339</v>
      </c>
      <c r="E19" s="76">
        <f>'3asz melléklet polghiv (2)'!F13+'3sz melléklet polghiv'!G10</f>
        <v>699388</v>
      </c>
      <c r="H19" s="57"/>
    </row>
    <row r="20" spans="1:8" ht="12" customHeight="1">
      <c r="A20" s="984"/>
      <c r="B20" s="8" t="s">
        <v>304</v>
      </c>
      <c r="C20" s="233">
        <v>92485</v>
      </c>
      <c r="D20" s="26">
        <f>'3sz melléklet polghiv'!D50</f>
        <v>86216</v>
      </c>
      <c r="E20" s="76">
        <f>'3sz melléklet polghiv'!G50</f>
        <v>178871</v>
      </c>
      <c r="H20" s="57"/>
    </row>
    <row r="21" spans="1:8" ht="12" customHeight="1">
      <c r="A21" s="984"/>
      <c r="B21" s="8" t="s">
        <v>305</v>
      </c>
      <c r="C21" s="233">
        <v>124790</v>
      </c>
      <c r="D21" s="26">
        <f>'3sz melléklet polghiv'!D92</f>
        <v>124790</v>
      </c>
      <c r="E21" s="76">
        <f>'3sz melléklet polghiv'!G92</f>
        <v>131850</v>
      </c>
      <c r="H21" s="57"/>
    </row>
    <row r="22" spans="1:8" ht="12" customHeight="1">
      <c r="A22" s="984"/>
      <c r="B22" s="8" t="s">
        <v>322</v>
      </c>
      <c r="C22" s="233">
        <v>17600</v>
      </c>
      <c r="D22" s="26">
        <v>77130</v>
      </c>
      <c r="E22" s="76">
        <f>'[5]Munka2'!D15</f>
        <v>101000</v>
      </c>
      <c r="F22" s="185"/>
      <c r="H22" s="57"/>
    </row>
    <row r="23" spans="1:8" ht="12" customHeight="1">
      <c r="A23" s="984"/>
      <c r="B23" s="161" t="s">
        <v>512</v>
      </c>
      <c r="C23" s="367">
        <v>12000</v>
      </c>
      <c r="D23" s="191">
        <v>18300</v>
      </c>
      <c r="E23" s="386"/>
      <c r="F23" s="300"/>
      <c r="H23" s="57"/>
    </row>
    <row r="24" spans="1:8" ht="12" customHeight="1">
      <c r="A24" s="984"/>
      <c r="B24" s="161" t="s">
        <v>511</v>
      </c>
      <c r="C24" s="26"/>
      <c r="D24" s="28"/>
      <c r="E24" s="387"/>
      <c r="H24" s="57"/>
    </row>
    <row r="25" spans="1:8" ht="12" customHeight="1">
      <c r="A25" s="984"/>
      <c r="B25" s="8" t="s">
        <v>301</v>
      </c>
      <c r="C25" s="233">
        <v>2924425</v>
      </c>
      <c r="D25" s="26">
        <f>D26+D27</f>
        <v>218438</v>
      </c>
      <c r="E25" s="384">
        <f>E26+E27</f>
        <v>3537156</v>
      </c>
      <c r="H25" s="57"/>
    </row>
    <row r="26" spans="1:8" ht="12" customHeight="1">
      <c r="A26" s="984"/>
      <c r="B26" s="8" t="s">
        <v>321</v>
      </c>
      <c r="C26" s="233">
        <v>2847425</v>
      </c>
      <c r="D26" s="26">
        <f>'[1]4. számú melléklet'!$D$15+'[1]4. számú melléklet'!$D$25+'[1]4. számú melléklet'!$D$91</f>
        <v>160108</v>
      </c>
      <c r="E26" s="76">
        <v>3327852</v>
      </c>
      <c r="H26" s="57"/>
    </row>
    <row r="27" spans="1:8" ht="12" customHeight="1">
      <c r="A27" s="984"/>
      <c r="B27" s="8" t="s">
        <v>451</v>
      </c>
      <c r="C27" s="233">
        <v>77000</v>
      </c>
      <c r="D27" s="26">
        <f>'[1]5.sz melléklet felújítás'!$D$30</f>
        <v>58330</v>
      </c>
      <c r="E27" s="76">
        <v>209304</v>
      </c>
      <c r="H27" s="57"/>
    </row>
    <row r="28" spans="1:8" ht="12" customHeight="1">
      <c r="A28" s="984"/>
      <c r="B28" s="9" t="s">
        <v>319</v>
      </c>
      <c r="C28" s="234">
        <v>500</v>
      </c>
      <c r="D28" s="234">
        <v>500</v>
      </c>
      <c r="E28" s="388">
        <v>500</v>
      </c>
      <c r="H28" s="57"/>
    </row>
    <row r="29" spans="1:8" ht="12" customHeight="1">
      <c r="A29" s="984"/>
      <c r="B29" s="9" t="s">
        <v>307</v>
      </c>
      <c r="C29" s="234">
        <v>89234</v>
      </c>
      <c r="D29" s="234">
        <v>5408</v>
      </c>
      <c r="E29" s="388">
        <f>'[5]Munka2'!D34</f>
        <v>724018</v>
      </c>
      <c r="H29" s="57"/>
    </row>
    <row r="30" spans="1:8" ht="25.5" customHeight="1">
      <c r="A30" s="984"/>
      <c r="B30" s="34" t="s">
        <v>452</v>
      </c>
      <c r="C30" s="234">
        <v>19480</v>
      </c>
      <c r="D30" s="234">
        <v>22990</v>
      </c>
      <c r="E30" s="388">
        <f>'[5]Munka2'!D39</f>
        <v>21000</v>
      </c>
      <c r="F30" s="299"/>
      <c r="H30" s="57"/>
    </row>
    <row r="31" spans="1:8" ht="12" customHeight="1">
      <c r="A31" s="984"/>
      <c r="B31" s="9" t="s">
        <v>309</v>
      </c>
      <c r="C31" s="233"/>
      <c r="D31" s="233"/>
      <c r="E31" s="76"/>
      <c r="H31" s="57"/>
    </row>
    <row r="32" spans="1:8" ht="12" customHeight="1">
      <c r="A32" s="986"/>
      <c r="B32" s="9" t="s">
        <v>563</v>
      </c>
      <c r="C32" s="233">
        <v>11382</v>
      </c>
      <c r="D32" s="233">
        <v>11382</v>
      </c>
      <c r="E32" s="76">
        <f>'[5]Munka2'!D47</f>
        <v>98170</v>
      </c>
      <c r="H32" s="57"/>
    </row>
    <row r="33" spans="1:8" ht="12" customHeight="1">
      <c r="A33" s="318"/>
      <c r="B33" s="9" t="s">
        <v>697</v>
      </c>
      <c r="C33" s="233"/>
      <c r="D33" s="233"/>
      <c r="E33" s="964">
        <f>'[5]Munka2'!D54</f>
        <v>11000</v>
      </c>
      <c r="H33" s="57"/>
    </row>
    <row r="34" spans="1:8" ht="12" customHeight="1">
      <c r="A34" s="218"/>
      <c r="B34" s="10" t="s">
        <v>590</v>
      </c>
      <c r="C34" s="29">
        <f>C38+C39+C40+C41+C42+C43+C44+C47+C50+C51+C52+C55+C54</f>
        <v>8687699</v>
      </c>
      <c r="D34" s="29">
        <f>D38+D39+D40+D41+D42+D43+D44+D47+D50+D51+D52+D55+D54</f>
        <v>6571120</v>
      </c>
      <c r="E34" s="29">
        <f>E7+E16</f>
        <v>10344810</v>
      </c>
      <c r="G34" s="370"/>
      <c r="H34" s="57"/>
    </row>
    <row r="35" spans="1:8" ht="12" customHeight="1">
      <c r="A35" s="318"/>
      <c r="B35" s="9" t="s">
        <v>311</v>
      </c>
      <c r="C35" s="328"/>
      <c r="D35" s="328"/>
      <c r="E35" s="76"/>
      <c r="H35" s="57"/>
    </row>
    <row r="36" spans="1:8" ht="12" customHeight="1">
      <c r="A36" s="218"/>
      <c r="B36" s="10" t="s">
        <v>310</v>
      </c>
      <c r="C36" s="29">
        <f>SUM(C34:C35)</f>
        <v>8687699</v>
      </c>
      <c r="D36" s="29">
        <f>SUM(D34:D35)</f>
        <v>6571120</v>
      </c>
      <c r="E36" s="389">
        <f>E38+E39+E40+E41+E42+E43+E44+E47+E50+E51+E52+E54+E55</f>
        <v>10344810</v>
      </c>
      <c r="H36" s="57"/>
    </row>
    <row r="37" spans="1:5" ht="12" customHeight="1">
      <c r="A37" s="219"/>
      <c r="B37" s="8" t="s">
        <v>311</v>
      </c>
      <c r="C37" s="26"/>
      <c r="D37" s="26"/>
      <c r="E37" s="390"/>
    </row>
    <row r="38" spans="1:5" ht="12" customHeight="1">
      <c r="A38" s="983"/>
      <c r="B38" s="8" t="s">
        <v>295</v>
      </c>
      <c r="C38" s="26">
        <f aca="true" t="shared" si="0" ref="C38:E41">C17+C8</f>
        <v>2532657</v>
      </c>
      <c r="D38" s="26">
        <f t="shared" si="0"/>
        <v>2761223</v>
      </c>
      <c r="E38" s="384">
        <f t="shared" si="0"/>
        <v>2485718</v>
      </c>
    </row>
    <row r="39" spans="1:5" ht="12" customHeight="1">
      <c r="A39" s="984"/>
      <c r="B39" s="8" t="s">
        <v>312</v>
      </c>
      <c r="C39" s="26">
        <f t="shared" si="0"/>
        <v>793464</v>
      </c>
      <c r="D39" s="26">
        <f t="shared" si="0"/>
        <v>866549</v>
      </c>
      <c r="E39" s="384">
        <f t="shared" si="0"/>
        <v>774903</v>
      </c>
    </row>
    <row r="40" spans="1:5" ht="12" customHeight="1">
      <c r="A40" s="984"/>
      <c r="B40" s="8" t="s">
        <v>313</v>
      </c>
      <c r="C40" s="26">
        <f t="shared" si="0"/>
        <v>1872932</v>
      </c>
      <c r="D40" s="26">
        <f t="shared" si="0"/>
        <v>2069915</v>
      </c>
      <c r="E40" s="384">
        <f t="shared" si="0"/>
        <v>2058551</v>
      </c>
    </row>
    <row r="41" spans="1:5" ht="12" customHeight="1">
      <c r="A41" s="984"/>
      <c r="B41" s="8" t="s">
        <v>314</v>
      </c>
      <c r="C41" s="26">
        <f t="shared" si="0"/>
        <v>92745</v>
      </c>
      <c r="D41" s="26">
        <f t="shared" si="0"/>
        <v>93477</v>
      </c>
      <c r="E41" s="384">
        <f t="shared" si="0"/>
        <v>187600</v>
      </c>
    </row>
    <row r="42" spans="1:5" ht="12" customHeight="1">
      <c r="A42" s="984"/>
      <c r="B42" s="8" t="s">
        <v>315</v>
      </c>
      <c r="C42" s="26">
        <f>C21</f>
        <v>124790</v>
      </c>
      <c r="D42" s="26">
        <f>D21</f>
        <v>124790</v>
      </c>
      <c r="E42" s="384">
        <f>E21</f>
        <v>131850</v>
      </c>
    </row>
    <row r="43" spans="1:5" ht="12" customHeight="1">
      <c r="A43" s="984"/>
      <c r="B43" s="8" t="s">
        <v>316</v>
      </c>
      <c r="C43" s="26">
        <f>C12</f>
        <v>14139</v>
      </c>
      <c r="D43" s="26">
        <f>D12</f>
        <v>16558</v>
      </c>
      <c r="E43" s="384">
        <f>E12</f>
        <v>15266</v>
      </c>
    </row>
    <row r="44" spans="1:5" ht="12" customHeight="1">
      <c r="A44" s="984"/>
      <c r="B44" s="8" t="s">
        <v>323</v>
      </c>
      <c r="C44" s="26">
        <f>C22</f>
        <v>17600</v>
      </c>
      <c r="D44" s="26">
        <f>D22</f>
        <v>77130</v>
      </c>
      <c r="E44" s="384">
        <f>E22</f>
        <v>101000</v>
      </c>
    </row>
    <row r="45" spans="1:5" ht="12" customHeight="1">
      <c r="A45" s="984"/>
      <c r="B45" s="161" t="s">
        <v>513</v>
      </c>
      <c r="C45" s="25">
        <v>11000</v>
      </c>
      <c r="D45" s="25">
        <v>11000</v>
      </c>
      <c r="E45" s="384">
        <f>E23</f>
        <v>0</v>
      </c>
    </row>
    <row r="46" spans="1:5" ht="13.5" customHeight="1">
      <c r="A46" s="984"/>
      <c r="B46" s="161" t="s">
        <v>514</v>
      </c>
      <c r="C46" s="25">
        <v>1000</v>
      </c>
      <c r="D46" s="25">
        <v>1000</v>
      </c>
      <c r="E46" s="384">
        <f>E24</f>
        <v>0</v>
      </c>
    </row>
    <row r="47" spans="1:5" ht="12" customHeight="1">
      <c r="A47" s="984"/>
      <c r="B47" s="8" t="s">
        <v>317</v>
      </c>
      <c r="C47" s="26">
        <f aca="true" t="shared" si="1" ref="C47:E49">C25+C13</f>
        <v>3118776</v>
      </c>
      <c r="D47" s="26">
        <f t="shared" si="1"/>
        <v>521198</v>
      </c>
      <c r="E47" s="384">
        <f t="shared" si="1"/>
        <v>3735234</v>
      </c>
    </row>
    <row r="48" spans="1:5" ht="12" customHeight="1">
      <c r="A48" s="984"/>
      <c r="B48" s="8" t="s">
        <v>318</v>
      </c>
      <c r="C48" s="26">
        <f t="shared" si="1"/>
        <v>3022876</v>
      </c>
      <c r="D48" s="26">
        <f t="shared" si="1"/>
        <v>434687</v>
      </c>
      <c r="E48" s="384">
        <f t="shared" si="1"/>
        <v>3506149</v>
      </c>
    </row>
    <row r="49" spans="1:5" ht="12" customHeight="1">
      <c r="A49" s="984"/>
      <c r="B49" s="8" t="s">
        <v>453</v>
      </c>
      <c r="C49" s="26">
        <f t="shared" si="1"/>
        <v>95900</v>
      </c>
      <c r="D49" s="26">
        <f t="shared" si="1"/>
        <v>86511</v>
      </c>
      <c r="E49" s="384">
        <f t="shared" si="1"/>
        <v>229085</v>
      </c>
    </row>
    <row r="50" spans="1:5" ht="12" customHeight="1">
      <c r="A50" s="984"/>
      <c r="B50" s="8" t="s">
        <v>306</v>
      </c>
      <c r="C50" s="26">
        <f aca="true" t="shared" si="2" ref="C50:E52">C28</f>
        <v>500</v>
      </c>
      <c r="D50" s="26">
        <f t="shared" si="2"/>
        <v>500</v>
      </c>
      <c r="E50" s="384">
        <f t="shared" si="2"/>
        <v>500</v>
      </c>
    </row>
    <row r="51" spans="1:5" ht="12" customHeight="1">
      <c r="A51" s="984"/>
      <c r="B51" s="8" t="s">
        <v>324</v>
      </c>
      <c r="C51" s="26">
        <f t="shared" si="2"/>
        <v>89234</v>
      </c>
      <c r="D51" s="26">
        <f t="shared" si="2"/>
        <v>5408</v>
      </c>
      <c r="E51" s="384">
        <f t="shared" si="2"/>
        <v>724018</v>
      </c>
    </row>
    <row r="52" spans="1:5" ht="12" customHeight="1">
      <c r="A52" s="984"/>
      <c r="B52" s="8" t="s">
        <v>308</v>
      </c>
      <c r="C52" s="26">
        <f t="shared" si="2"/>
        <v>19480</v>
      </c>
      <c r="D52" s="26">
        <f t="shared" si="2"/>
        <v>22990</v>
      </c>
      <c r="E52" s="384">
        <f t="shared" si="2"/>
        <v>21000</v>
      </c>
    </row>
    <row r="53" spans="1:5" ht="12" customHeight="1">
      <c r="A53" s="984"/>
      <c r="B53" s="8" t="s">
        <v>454</v>
      </c>
      <c r="C53" s="26">
        <f>C31</f>
        <v>0</v>
      </c>
      <c r="D53" s="26">
        <f>D31</f>
        <v>0</v>
      </c>
      <c r="E53" s="384"/>
    </row>
    <row r="54" spans="1:5" ht="12" customHeight="1">
      <c r="A54" s="984"/>
      <c r="B54" s="327" t="s">
        <v>302</v>
      </c>
      <c r="C54" s="81">
        <v>11382</v>
      </c>
      <c r="D54" s="81">
        <v>11382</v>
      </c>
      <c r="E54" s="898">
        <v>98170</v>
      </c>
    </row>
    <row r="55" spans="1:5" ht="12" customHeight="1" thickBot="1">
      <c r="A55" s="985"/>
      <c r="B55" s="899" t="s">
        <v>697</v>
      </c>
      <c r="C55" s="225"/>
      <c r="D55" s="225"/>
      <c r="E55" s="391">
        <v>11000</v>
      </c>
    </row>
    <row r="56" spans="1:5" ht="13.5" thickTop="1">
      <c r="A56" s="11"/>
      <c r="B56" s="11"/>
      <c r="C56" s="198"/>
      <c r="D56" s="197"/>
      <c r="E56" s="197"/>
    </row>
    <row r="57" ht="12.75">
      <c r="A57" s="11"/>
    </row>
    <row r="58" ht="12.75">
      <c r="A58" s="11"/>
    </row>
    <row r="59" ht="12.75">
      <c r="A59" s="11"/>
    </row>
    <row r="84" ht="12.75" customHeight="1"/>
    <row r="85" ht="12.75" customHeight="1"/>
    <row r="86" ht="12.75" customHeight="1"/>
    <row r="87" ht="12.75" customHeight="1"/>
  </sheetData>
  <sheetProtection/>
  <mergeCells count="7">
    <mergeCell ref="A3:D3"/>
    <mergeCell ref="A1:D1"/>
    <mergeCell ref="A38:A55"/>
    <mergeCell ref="A8:A15"/>
    <mergeCell ref="A17:A32"/>
    <mergeCell ref="B6:D6"/>
    <mergeCell ref="B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N180"/>
  <sheetViews>
    <sheetView zoomScalePageLayoutView="0" workbookViewId="0" topLeftCell="A1">
      <selection activeCell="N176" sqref="N176"/>
    </sheetView>
  </sheetViews>
  <sheetFormatPr defaultColWidth="9.140625" defaultRowHeight="12.75"/>
  <cols>
    <col min="1" max="1" width="6.140625" style="0" customWidth="1"/>
    <col min="2" max="2" width="44.00390625" style="0" customWidth="1"/>
    <col min="3" max="3" width="7.57421875" style="0" customWidth="1"/>
    <col min="4" max="4" width="7.421875" style="0" customWidth="1"/>
    <col min="5" max="5" width="0.2890625" style="0" hidden="1" customWidth="1"/>
    <col min="6" max="6" width="8.28125" style="0" hidden="1" customWidth="1"/>
    <col min="7" max="7" width="6.421875" style="0" hidden="1" customWidth="1"/>
    <col min="8" max="8" width="6.8515625" style="0" hidden="1" customWidth="1"/>
    <col min="9" max="9" width="10.8515625" style="0" hidden="1" customWidth="1"/>
    <col min="10" max="10" width="8.140625" style="0" customWidth="1"/>
    <col min="11" max="11" width="7.28125" style="0" customWidth="1"/>
    <col min="13" max="13" width="0.2890625" style="0" customWidth="1"/>
    <col min="14" max="14" width="15.7109375" style="0" customWidth="1"/>
  </cols>
  <sheetData>
    <row r="1" spans="1:14" ht="12.75" customHeight="1">
      <c r="A1" s="1137" t="s">
        <v>838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</row>
    <row r="2" spans="1:14" ht="13.5" thickBot="1">
      <c r="A2" s="1139"/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</row>
    <row r="3" spans="1:14" ht="12.75">
      <c r="A3" s="1141" t="s">
        <v>765</v>
      </c>
      <c r="B3" s="1142"/>
      <c r="C3" s="743">
        <v>2008</v>
      </c>
      <c r="D3" s="743">
        <v>2009</v>
      </c>
      <c r="F3" s="743">
        <v>2008</v>
      </c>
      <c r="G3" s="743" t="s">
        <v>839</v>
      </c>
      <c r="H3" s="743" t="s">
        <v>840</v>
      </c>
      <c r="I3" s="743"/>
      <c r="J3" s="743" t="s">
        <v>841</v>
      </c>
      <c r="K3" s="743" t="s">
        <v>841</v>
      </c>
      <c r="L3" s="743" t="s">
        <v>842</v>
      </c>
      <c r="M3" s="744" t="s">
        <v>765</v>
      </c>
      <c r="N3" s="744" t="s">
        <v>765</v>
      </c>
    </row>
    <row r="4" spans="1:14" ht="15.75" customHeight="1">
      <c r="A4" s="745" t="s">
        <v>843</v>
      </c>
      <c r="B4" s="746" t="s">
        <v>844</v>
      </c>
      <c r="C4" s="747"/>
      <c r="D4" s="747">
        <f>SUM('[2]Óvoda'!D4+'[2]Szeszk'!D4+'[2]HIVATAL'!D4+'[2]Noszlopy'!D4+'[2]Nemesvid)'!D4)</f>
        <v>12240</v>
      </c>
      <c r="F4" s="747">
        <f>SUM('[2]Óvoda'!F4+'[2]Szeszk'!F4+'[2]HIVATAL'!F4+'[2]Noszlopy'!F4+'[2]Nemesvid)'!F4)</f>
        <v>0</v>
      </c>
      <c r="G4" s="747"/>
      <c r="H4" s="747"/>
      <c r="I4" s="747"/>
      <c r="J4" s="747">
        <v>12240</v>
      </c>
      <c r="K4" s="747"/>
      <c r="L4" s="747">
        <v>1057</v>
      </c>
      <c r="M4" s="748"/>
      <c r="N4" s="749">
        <v>12937680</v>
      </c>
    </row>
    <row r="5" spans="1:14" ht="15.75" customHeight="1">
      <c r="A5" s="745" t="s">
        <v>845</v>
      </c>
      <c r="B5" s="746" t="s">
        <v>846</v>
      </c>
      <c r="C5" s="747"/>
      <c r="D5" s="747">
        <f>SUM('[2]Óvoda'!D5+'[2]Szeszk'!D5+'[2]HIVATAL'!D5+'[2]Noszlopy'!D5+'[2]Nemesvid)'!D5)</f>
        <v>12240</v>
      </c>
      <c r="F5" s="747">
        <f>SUM('[2]Óvoda'!F5+'[2]Szeszk'!F5+'[2]HIVATAL'!F5+'[2]Noszlopy'!F5+'[2]Nemesvid)'!F5)</f>
        <v>0</v>
      </c>
      <c r="G5" s="747"/>
      <c r="H5" s="747"/>
      <c r="I5" s="747"/>
      <c r="J5" s="747">
        <v>12240</v>
      </c>
      <c r="K5" s="747"/>
      <c r="L5" s="747">
        <v>515</v>
      </c>
      <c r="M5" s="748"/>
      <c r="N5" s="749">
        <v>6303600</v>
      </c>
    </row>
    <row r="6" spans="1:14" ht="15.75" customHeight="1">
      <c r="A6" s="745" t="s">
        <v>847</v>
      </c>
      <c r="B6" s="746" t="s">
        <v>848</v>
      </c>
      <c r="C6" s="747"/>
      <c r="D6" s="747">
        <v>12240</v>
      </c>
      <c r="F6" s="747"/>
      <c r="G6" s="747"/>
      <c r="H6" s="747"/>
      <c r="I6" s="747"/>
      <c r="J6" s="747">
        <v>12240</v>
      </c>
      <c r="K6" s="747"/>
      <c r="L6" s="747">
        <v>500</v>
      </c>
      <c r="M6" s="748"/>
      <c r="N6" s="749">
        <v>6120000</v>
      </c>
    </row>
    <row r="7" spans="1:14" ht="12.75" customHeight="1">
      <c r="A7" s="745" t="s">
        <v>849</v>
      </c>
      <c r="B7" s="746" t="s">
        <v>850</v>
      </c>
      <c r="C7" s="747"/>
      <c r="D7" s="747">
        <f>SUM('[2]Óvoda'!D6+'[2]Szeszk'!D6+'[2]HIVATAL'!D6+'[2]Noszlopy'!D6+'[2]Nemesvid)'!D6)</f>
        <v>1</v>
      </c>
      <c r="F7" s="747">
        <f>SUM('[2]Óvoda'!F6+'[2]Szeszk'!F6+'[2]HIVATAL'!F6+'[2]Noszlopy'!F6+'[2]Nemesvid)'!F6)</f>
        <v>0</v>
      </c>
      <c r="G7" s="747"/>
      <c r="H7" s="747"/>
      <c r="I7" s="747"/>
      <c r="J7" s="747">
        <v>1</v>
      </c>
      <c r="K7" s="747"/>
      <c r="L7" s="747">
        <v>3300000</v>
      </c>
      <c r="M7" s="748"/>
      <c r="N7" s="749">
        <v>3300000</v>
      </c>
    </row>
    <row r="8" spans="1:14" ht="12.75" customHeight="1">
      <c r="A8" s="745" t="s">
        <v>851</v>
      </c>
      <c r="B8" s="746" t="s">
        <v>852</v>
      </c>
      <c r="C8" s="747"/>
      <c r="D8" s="747">
        <f>SUM('[2]Óvoda'!D7+'[2]Szeszk'!D7+'[2]HIVATAL'!D7+'[2]Noszlopy'!D7+'[2]Nemesvid)'!D7)</f>
        <v>0</v>
      </c>
      <c r="F8" s="747">
        <f>SUM('[2]Óvoda'!F7+'[2]Szeszk'!F7+'[2]HIVATAL'!F7+'[2]Noszlopy'!F7+'[2]Nemesvid)'!F7)</f>
        <v>0</v>
      </c>
      <c r="G8" s="747"/>
      <c r="H8" s="747"/>
      <c r="I8" s="747"/>
      <c r="J8" s="747">
        <v>29883</v>
      </c>
      <c r="K8" s="747"/>
      <c r="L8" s="747">
        <v>324</v>
      </c>
      <c r="M8" s="748"/>
      <c r="N8" s="749">
        <v>9682092</v>
      </c>
    </row>
    <row r="9" spans="1:14" ht="15.75" customHeight="1">
      <c r="A9" s="745" t="s">
        <v>853</v>
      </c>
      <c r="B9" s="746" t="s">
        <v>854</v>
      </c>
      <c r="C9" s="747"/>
      <c r="D9" s="747">
        <f>SUM('[2]Óvoda'!D8+'[2]Szeszk'!D8+'[2]HIVATAL'!D8+'[2]Noszlopy'!D8+'[2]Nemesvid)'!D8)</f>
        <v>0</v>
      </c>
      <c r="F9" s="747">
        <f>SUM('[2]Óvoda'!F8+'[2]Szeszk'!F8+'[2]HIVATAL'!F8+'[2]Noszlopy'!F8+'[2]Nemesvid)'!F8)</f>
        <v>0</v>
      </c>
      <c r="G9" s="747"/>
      <c r="H9" s="747"/>
      <c r="I9" s="747"/>
      <c r="J9" s="747">
        <v>37305</v>
      </c>
      <c r="K9" s="747"/>
      <c r="L9" s="747">
        <v>270</v>
      </c>
      <c r="M9" s="748"/>
      <c r="N9" s="749">
        <v>10072350</v>
      </c>
    </row>
    <row r="10" spans="1:14" ht="14.25" customHeight="1">
      <c r="A10" s="745" t="s">
        <v>855</v>
      </c>
      <c r="B10" s="746" t="s">
        <v>856</v>
      </c>
      <c r="C10" s="747"/>
      <c r="D10" s="747">
        <f>SUM('[2]Óvoda'!D9+'[2]Szeszk'!D9+'[2]HIVATAL'!D9+'[2]Noszlopy'!D9+'[2]Nemesvid)'!D9)</f>
        <v>0</v>
      </c>
      <c r="F10" s="747">
        <f>SUM('[2]Óvoda'!F9+'[2]Szeszk'!F9+'[2]HIVATAL'!F9+'[2]Noszlopy'!F9+'[2]Nemesvid)'!F9)</f>
        <v>0</v>
      </c>
      <c r="G10" s="747"/>
      <c r="H10" s="747"/>
      <c r="I10" s="747"/>
      <c r="J10" s="747">
        <v>37305</v>
      </c>
      <c r="K10" s="747"/>
      <c r="L10" s="747">
        <v>70</v>
      </c>
      <c r="M10" s="748"/>
      <c r="N10" s="749">
        <v>2611350</v>
      </c>
    </row>
    <row r="11" spans="1:14" ht="18" customHeight="1">
      <c r="A11" s="745" t="s">
        <v>857</v>
      </c>
      <c r="B11" s="746" t="s">
        <v>858</v>
      </c>
      <c r="C11" s="747"/>
      <c r="D11" s="747">
        <f>SUM('[2]Óvoda'!D10+'[2]Szeszk'!D10+'[2]HIVATAL'!D10+'[2]Noszlopy'!D10+'[2]Nemesvid)'!D10)</f>
        <v>0</v>
      </c>
      <c r="F11" s="747">
        <f>SUM('[2]Óvoda'!F10+'[2]Szeszk'!F10+'[2]HIVATAL'!F10+'[2]Noszlopy'!F10+'[2]Nemesvid)'!F10)</f>
        <v>0</v>
      </c>
      <c r="G11" s="747"/>
      <c r="H11" s="747"/>
      <c r="I11" s="747"/>
      <c r="J11" s="747">
        <v>669</v>
      </c>
      <c r="K11" s="747"/>
      <c r="L11" s="747">
        <v>7737</v>
      </c>
      <c r="M11" s="748"/>
      <c r="N11" s="749">
        <v>5176053</v>
      </c>
    </row>
    <row r="12" spans="1:14" ht="17.25" customHeight="1">
      <c r="A12" s="745" t="s">
        <v>859</v>
      </c>
      <c r="B12" s="746" t="s">
        <v>860</v>
      </c>
      <c r="C12" s="747"/>
      <c r="D12" s="747">
        <f>SUM('[2]Óvoda'!D11+'[2]Szeszk'!D11+'[2]HIVATAL'!D11+'[2]Noszlopy'!D11+'[2]Nemesvid)'!D11)</f>
        <v>12</v>
      </c>
      <c r="F12" s="747">
        <f>SUM('[2]Óvoda'!F11+'[2]Szeszk'!F11+'[2]HIVATAL'!F11+'[2]Noszlopy'!F11+'[2]Nemesvid)'!F11)</f>
        <v>0</v>
      </c>
      <c r="G12" s="747"/>
      <c r="H12" s="747"/>
      <c r="I12" s="747"/>
      <c r="J12" s="747">
        <v>12</v>
      </c>
      <c r="K12" s="747"/>
      <c r="L12" s="747">
        <v>300000</v>
      </c>
      <c r="M12" s="748"/>
      <c r="N12" s="749">
        <v>3600000</v>
      </c>
    </row>
    <row r="13" spans="1:14" ht="18.75" customHeight="1">
      <c r="A13" s="745" t="s">
        <v>861</v>
      </c>
      <c r="B13" s="746" t="s">
        <v>862</v>
      </c>
      <c r="C13" s="747"/>
      <c r="D13" s="747">
        <v>223</v>
      </c>
      <c r="F13" s="747">
        <f>SUM('[2]Óvoda'!F12+'[2]Szeszk'!F12+'[2]HIVATAL'!F12+'[2]Noszlopy'!F12+'[2]Nemesvid)'!F12)</f>
        <v>0</v>
      </c>
      <c r="G13" s="747"/>
      <c r="H13" s="747"/>
      <c r="I13" s="747"/>
      <c r="J13" s="747">
        <v>223</v>
      </c>
      <c r="K13" s="747"/>
      <c r="L13" s="747">
        <v>3088</v>
      </c>
      <c r="M13" s="748"/>
      <c r="N13" s="749">
        <v>688624</v>
      </c>
    </row>
    <row r="14" spans="1:14" ht="14.25" customHeight="1">
      <c r="A14" s="745" t="s">
        <v>863</v>
      </c>
      <c r="B14" s="746" t="s">
        <v>864</v>
      </c>
      <c r="C14" s="747"/>
      <c r="D14" s="747">
        <f>SUM('[2]Óvoda'!D13+'[2]Szeszk'!D13+'[2]HIVATAL'!D13+'[2]Noszlopy'!D13+'[2]Nemesvid)'!D13)</f>
        <v>400</v>
      </c>
      <c r="F14" s="747">
        <f>SUM('[2]Óvoda'!F13+'[2]Szeszk'!F13+'[2]HIVATAL'!F13+'[2]Noszlopy'!F13+'[2]Nemesvid)'!F13)</f>
        <v>0</v>
      </c>
      <c r="G14" s="747"/>
      <c r="H14" s="747"/>
      <c r="I14" s="747"/>
      <c r="J14" s="747"/>
      <c r="K14" s="747"/>
      <c r="L14" s="747">
        <v>100</v>
      </c>
      <c r="M14" s="748"/>
      <c r="N14" s="749">
        <v>40000</v>
      </c>
    </row>
    <row r="15" spans="1:14" ht="14.25" customHeight="1">
      <c r="A15" s="745" t="s">
        <v>340</v>
      </c>
      <c r="B15" s="746" t="s">
        <v>865</v>
      </c>
      <c r="C15" s="747"/>
      <c r="D15" s="747">
        <f>SUM('[2]Óvoda'!D14+'[2]Szeszk'!D14+'[2]HIVATAL'!D14+'[2]Noszlopy'!D14+'[2]Nemesvid)'!D14)</f>
        <v>100000</v>
      </c>
      <c r="F15" s="747">
        <f>SUM('[2]Óvoda'!F14+'[2]Szeszk'!F14+'[2]HIVATAL'!F14+'[2]Noszlopy'!F14+'[2]Nemesvid)'!F14)</f>
        <v>0</v>
      </c>
      <c r="G15" s="747"/>
      <c r="H15" s="747"/>
      <c r="I15" s="747"/>
      <c r="J15" s="747">
        <v>100000</v>
      </c>
      <c r="K15" s="747"/>
      <c r="L15" s="747">
        <v>2</v>
      </c>
      <c r="M15" s="748"/>
      <c r="N15" s="749">
        <v>200000</v>
      </c>
    </row>
    <row r="16" spans="1:14" ht="14.25" customHeight="1">
      <c r="A16" s="745" t="s">
        <v>866</v>
      </c>
      <c r="B16" s="746" t="s">
        <v>867</v>
      </c>
      <c r="C16" s="747"/>
      <c r="D16" s="747">
        <f>SUM('[2]Óvoda'!D15+'[2]Szeszk'!D15+'[2]HIVATAL'!D15+'[2]Noszlopy'!D15+'[2]Nemesvid)'!D15)</f>
        <v>0</v>
      </c>
      <c r="F16" s="747">
        <f>SUM('[2]Óvoda'!F15+'[2]Szeszk'!F15+'[2]HIVATAL'!F15+'[2]Noszlopy'!F15+'[2]Nemesvid)'!F15)</f>
        <v>0</v>
      </c>
      <c r="G16" s="747"/>
      <c r="H16" s="747"/>
      <c r="I16" s="747"/>
      <c r="J16" s="747"/>
      <c r="K16" s="747"/>
      <c r="L16" s="747"/>
      <c r="M16" s="748"/>
      <c r="N16" s="749">
        <v>72754560</v>
      </c>
    </row>
    <row r="17" spans="1:14" ht="24.75" customHeight="1">
      <c r="A17" s="745" t="s">
        <v>868</v>
      </c>
      <c r="B17" s="746" t="s">
        <v>869</v>
      </c>
      <c r="C17" s="747"/>
      <c r="D17" s="747">
        <f>SUM('[2]Óvoda'!D16+'[2]Szeszk'!D16+'[2]HIVATAL'!D16+'[2]Noszlopy'!D16+'[2]Nemesvid)'!D16)</f>
        <v>14201</v>
      </c>
      <c r="F17" s="747">
        <f>SUM('[2]Óvoda'!F16+'[2]Szeszk'!F16+'[2]HIVATAL'!F16+'[2]Noszlopy'!F16+'[2]Nemesvid)'!F16)</f>
        <v>0</v>
      </c>
      <c r="G17" s="747"/>
      <c r="H17" s="747"/>
      <c r="I17" s="747"/>
      <c r="J17" s="747">
        <v>14201</v>
      </c>
      <c r="K17" s="747"/>
      <c r="L17" s="750"/>
      <c r="M17" s="751"/>
      <c r="N17" s="749">
        <v>5609395</v>
      </c>
    </row>
    <row r="18" spans="1:14" ht="18.75" customHeight="1">
      <c r="A18" s="745" t="s">
        <v>870</v>
      </c>
      <c r="B18" s="746" t="s">
        <v>871</v>
      </c>
      <c r="C18" s="747"/>
      <c r="D18" s="747">
        <f>SUM('[2]Óvoda'!D17+'[2]Szeszk'!D17+'[2]HIVATAL'!D17+'[2]Noszlopy'!D17+'[2]Nemesvid)'!D17)</f>
        <v>19601</v>
      </c>
      <c r="F18" s="747">
        <f>SUM('[2]Óvoda'!F17+'[2]Szeszk'!F17+'[2]HIVATAL'!F17+'[2]Noszlopy'!F17+'[2]Nemesvid)'!F17)</f>
        <v>0</v>
      </c>
      <c r="G18" s="747"/>
      <c r="H18" s="747"/>
      <c r="I18" s="747"/>
      <c r="J18" s="747">
        <v>19601</v>
      </c>
      <c r="K18" s="747"/>
      <c r="L18" s="750"/>
      <c r="M18" s="751"/>
      <c r="N18" s="749">
        <v>7742395</v>
      </c>
    </row>
    <row r="19" spans="1:14" ht="13.5" customHeight="1">
      <c r="A19" s="745" t="s">
        <v>872</v>
      </c>
      <c r="B19" s="746" t="s">
        <v>873</v>
      </c>
      <c r="C19" s="747"/>
      <c r="D19" s="747">
        <f>SUM('[2]Óvoda'!D18+'[2]Szeszk'!D18+'[2]HIVATAL'!D18+'[2]Noszlopy'!D18+'[2]Nemesvid)'!D18)</f>
        <v>135</v>
      </c>
      <c r="F19" s="747">
        <f>SUM('[2]Óvoda'!F18+'[2]Szeszk'!F18+'[2]HIVATAL'!F18+'[2]Noszlopy'!F18+'[2]Nemesvid)'!F18)</f>
        <v>0</v>
      </c>
      <c r="G19" s="747"/>
      <c r="H19" s="747"/>
      <c r="I19" s="747"/>
      <c r="J19" s="747"/>
      <c r="K19" s="747"/>
      <c r="L19" s="747"/>
      <c r="M19" s="748"/>
      <c r="N19" s="749">
        <f>G19*I19</f>
        <v>0</v>
      </c>
    </row>
    <row r="20" spans="1:14" ht="15" customHeight="1">
      <c r="A20" s="745" t="s">
        <v>874</v>
      </c>
      <c r="B20" s="746" t="s">
        <v>875</v>
      </c>
      <c r="C20" s="747"/>
      <c r="D20" s="747">
        <f>SUM('[2]Óvoda'!D19+'[2]Szeszk'!D19+'[2]HIVATAL'!D19+'[2]Noszlopy'!D19+'[2]Nemesvid)'!D19)</f>
        <v>25</v>
      </c>
      <c r="F20" s="747">
        <f>SUM('[2]Óvoda'!F19+'[2]Szeszk'!F19+'[2]HIVATAL'!F19+'[2]Noszlopy'!F19+'[2]Nemesvid)'!F19)</f>
        <v>0</v>
      </c>
      <c r="G20" s="747"/>
      <c r="H20" s="747"/>
      <c r="I20" s="747"/>
      <c r="J20" s="747">
        <v>25</v>
      </c>
      <c r="K20" s="747"/>
      <c r="L20" s="747">
        <v>91050</v>
      </c>
      <c r="M20" s="748"/>
      <c r="N20" s="749">
        <v>2276250</v>
      </c>
    </row>
    <row r="21" spans="1:14" ht="16.5" customHeight="1">
      <c r="A21" s="745" t="s">
        <v>876</v>
      </c>
      <c r="B21" s="746" t="s">
        <v>877</v>
      </c>
      <c r="C21" s="747"/>
      <c r="D21" s="747">
        <f>SUM('[2]Óvoda'!D20+'[2]Szeszk'!D20+'[2]HIVATAL'!D20+'[2]Noszlopy'!D20+'[2]Nemesvid)'!D20)</f>
        <v>86</v>
      </c>
      <c r="F21" s="747">
        <f>SUM('[2]Óvoda'!F20+'[2]Szeszk'!F20+'[2]HIVATAL'!F20+'[2]Noszlopy'!F20+'[2]Nemesvid)'!F20)</f>
        <v>0</v>
      </c>
      <c r="G21" s="747"/>
      <c r="H21" s="747"/>
      <c r="I21" s="747"/>
      <c r="J21" s="747">
        <v>86</v>
      </c>
      <c r="K21" s="747"/>
      <c r="L21" s="747">
        <v>80700</v>
      </c>
      <c r="M21" s="748"/>
      <c r="N21" s="749">
        <v>6940200</v>
      </c>
    </row>
    <row r="22" spans="1:14" ht="13.5" customHeight="1">
      <c r="A22" s="745" t="s">
        <v>878</v>
      </c>
      <c r="B22" s="746" t="s">
        <v>879</v>
      </c>
      <c r="C22" s="747"/>
      <c r="D22" s="747">
        <f>SUM('[2]Óvoda'!D21+'[2]Szeszk'!D21+'[2]HIVATAL'!D21+'[2]Noszlopy'!D21+'[2]Nemesvid)'!D21)</f>
        <v>24</v>
      </c>
      <c r="F22" s="747">
        <f>SUM('[2]Óvoda'!F21+'[2]Szeszk'!F21+'[2]HIVATAL'!F21+'[2]Noszlopy'!F21+'[2]Nemesvid)'!F21)</f>
        <v>0</v>
      </c>
      <c r="G22" s="747"/>
      <c r="H22" s="747"/>
      <c r="I22" s="747"/>
      <c r="J22" s="747">
        <v>24</v>
      </c>
      <c r="K22" s="747"/>
      <c r="L22" s="747">
        <v>64000</v>
      </c>
      <c r="M22" s="748"/>
      <c r="N22" s="749">
        <v>1536000</v>
      </c>
    </row>
    <row r="23" spans="1:14" ht="11.25" customHeight="1">
      <c r="A23" s="745" t="s">
        <v>880</v>
      </c>
      <c r="B23" s="746" t="s">
        <v>881</v>
      </c>
      <c r="C23" s="747"/>
      <c r="D23" s="747">
        <f>SUM('[2]Óvoda'!D22+'[2]Szeszk'!D22+'[2]HIVATAL'!D22+'[2]Noszlopy'!D22+'[2]Nemesvid)'!D22)</f>
        <v>29</v>
      </c>
      <c r="F23" s="747">
        <f>SUM('[2]Óvoda'!F22+'[2]Szeszk'!F22+'[2]HIVATAL'!F22+'[2]Noszlopy'!F22+'[2]Nemesvid)'!F22)</f>
        <v>0</v>
      </c>
      <c r="G23" s="747"/>
      <c r="H23" s="747"/>
      <c r="I23" s="747"/>
      <c r="J23" s="747"/>
      <c r="K23" s="747"/>
      <c r="L23" s="747"/>
      <c r="M23" s="748"/>
      <c r="N23" s="749">
        <f>G23*I23</f>
        <v>0</v>
      </c>
    </row>
    <row r="24" spans="1:14" ht="11.25" customHeight="1">
      <c r="A24" s="745" t="s">
        <v>882</v>
      </c>
      <c r="B24" s="746" t="s">
        <v>875</v>
      </c>
      <c r="C24" s="747"/>
      <c r="D24" s="747">
        <f>SUM('[2]Óvoda'!D23+'[2]Szeszk'!D23+'[2]HIVATAL'!D23+'[2]Noszlopy'!D23+'[2]Nemesvid)'!D23)</f>
        <v>25</v>
      </c>
      <c r="F24" s="747">
        <f>SUM('[2]Óvoda'!F23+'[2]Szeszk'!F23+'[2]HIVATAL'!F23+'[2]Noszlopy'!F23+'[2]Nemesvid)'!F23)</f>
        <v>0</v>
      </c>
      <c r="G24" s="747"/>
      <c r="H24" s="747"/>
      <c r="I24" s="747"/>
      <c r="J24" s="747">
        <v>25</v>
      </c>
      <c r="K24" s="747"/>
      <c r="L24" s="747">
        <v>270700</v>
      </c>
      <c r="M24" s="748"/>
      <c r="N24" s="749">
        <v>6767500</v>
      </c>
    </row>
    <row r="25" spans="1:14" ht="11.25" customHeight="1">
      <c r="A25" s="745" t="s">
        <v>883</v>
      </c>
      <c r="B25" s="746" t="s">
        <v>884</v>
      </c>
      <c r="C25" s="747"/>
      <c r="D25" s="747">
        <f>SUM('[2]Óvoda'!D24+'[2]Szeszk'!D24+'[2]HIVATAL'!D24+'[2]Noszlopy'!D24+'[2]Nemesvid)'!D24)</f>
        <v>4</v>
      </c>
      <c r="F25" s="747">
        <f>SUM('[2]Óvoda'!F24+'[2]Szeszk'!F24+'[2]HIVATAL'!F24+'[2]Noszlopy'!F24+'[2]Nemesvid)'!F24)</f>
        <v>0</v>
      </c>
      <c r="G25" s="747"/>
      <c r="H25" s="747"/>
      <c r="I25" s="747"/>
      <c r="J25" s="747">
        <v>4</v>
      </c>
      <c r="K25" s="747"/>
      <c r="L25" s="747">
        <v>171000</v>
      </c>
      <c r="M25" s="748"/>
      <c r="N25" s="749">
        <v>684000</v>
      </c>
    </row>
    <row r="26" spans="1:14" ht="18" customHeight="1">
      <c r="A26" s="745" t="s">
        <v>885</v>
      </c>
      <c r="B26" s="746" t="s">
        <v>886</v>
      </c>
      <c r="C26" s="747"/>
      <c r="D26" s="747">
        <f>SUM('[2]Óvoda'!D25+'[2]Szeszk'!D25+'[2]HIVATAL'!D25+'[2]Noszlopy'!D25+'[2]Nemesvid)'!D25)</f>
        <v>40</v>
      </c>
      <c r="F26" s="747">
        <f>SUM('[2]Óvoda'!F25+'[2]Szeszk'!F25+'[2]HIVATAL'!F25+'[2]Noszlopy'!F25+'[2]Nemesvid)'!F25)</f>
        <v>0</v>
      </c>
      <c r="G26" s="747"/>
      <c r="H26" s="747"/>
      <c r="I26" s="747"/>
      <c r="J26" s="747">
        <v>40</v>
      </c>
      <c r="K26" s="747"/>
      <c r="L26" s="747">
        <v>29500</v>
      </c>
      <c r="M26" s="748"/>
      <c r="N26" s="749">
        <v>1180000</v>
      </c>
    </row>
    <row r="27" spans="1:14" ht="22.5">
      <c r="A27" s="745" t="s">
        <v>887</v>
      </c>
      <c r="B27" s="746" t="s">
        <v>888</v>
      </c>
      <c r="C27" s="747"/>
      <c r="D27" s="747">
        <f>SUM('[2]Óvoda'!D28+'[2]Szeszk'!D28+'[2]HIVATAL'!D28+'[2]Noszlopy'!D28+'[2]Nemesvid)'!D28)</f>
        <v>40</v>
      </c>
      <c r="F27" s="747">
        <f>SUM('[2]Óvoda'!F28+'[2]Szeszk'!F28+'[2]HIVATAL'!F28+'[2]Noszlopy'!F28+'[2]Nemesvid)'!F28)</f>
        <v>0</v>
      </c>
      <c r="G27" s="747"/>
      <c r="H27" s="747"/>
      <c r="I27" s="747"/>
      <c r="J27" s="747">
        <v>40</v>
      </c>
      <c r="K27" s="747"/>
      <c r="L27" s="747">
        <v>146200</v>
      </c>
      <c r="M27" s="748"/>
      <c r="N27" s="749">
        <v>5848000</v>
      </c>
    </row>
    <row r="28" spans="1:14" ht="12.75">
      <c r="A28" s="745" t="s">
        <v>889</v>
      </c>
      <c r="B28" s="746" t="s">
        <v>890</v>
      </c>
      <c r="C28" s="747"/>
      <c r="D28" s="747">
        <f>SUM('[2]Óvoda'!D29+'[2]Szeszk'!D29+'[2]HIVATAL'!D29+'[2]Noszlopy'!D29+'[2]Nemesvid)'!D29)</f>
        <v>17</v>
      </c>
      <c r="F28" s="747">
        <f>SUM('[2]Óvoda'!F29+'[2]Szeszk'!F29+'[2]HIVATAL'!F29+'[2]Noszlopy'!F29+'[2]Nemesvid)'!F29)</f>
        <v>0</v>
      </c>
      <c r="G28" s="747"/>
      <c r="H28" s="747"/>
      <c r="I28" s="747"/>
      <c r="J28" s="747"/>
      <c r="K28" s="747"/>
      <c r="L28" s="747"/>
      <c r="M28" s="748"/>
      <c r="N28" s="749">
        <f>G28*I28</f>
        <v>0</v>
      </c>
    </row>
    <row r="29" spans="1:14" ht="12.75">
      <c r="A29" s="745" t="s">
        <v>891</v>
      </c>
      <c r="B29" s="746" t="s">
        <v>892</v>
      </c>
      <c r="C29" s="747"/>
      <c r="D29" s="747">
        <f>SUM('[2]Óvoda'!D30+'[2]Szeszk'!D30+'[2]HIVATAL'!D30+'[2]Noszlopy'!D30+'[2]Nemesvid)'!D30)</f>
        <v>1</v>
      </c>
      <c r="F29" s="747">
        <f>SUM('[2]Óvoda'!F30+'[2]Szeszk'!F30+'[2]HIVATAL'!F30+'[2]Noszlopy'!F30+'[2]Nemesvid)'!F30)</f>
        <v>0</v>
      </c>
      <c r="G29" s="747"/>
      <c r="H29" s="747"/>
      <c r="I29" s="747"/>
      <c r="J29" s="747">
        <v>1</v>
      </c>
      <c r="K29" s="747"/>
      <c r="L29" s="747">
        <v>772700</v>
      </c>
      <c r="M29" s="748"/>
      <c r="N29" s="749">
        <v>772700</v>
      </c>
    </row>
    <row r="30" spans="1:14" ht="12.75">
      <c r="A30" s="745" t="s">
        <v>893</v>
      </c>
      <c r="B30" s="746" t="s">
        <v>894</v>
      </c>
      <c r="C30" s="747"/>
      <c r="D30" s="747">
        <f>SUM('[2]Óvoda'!D31+'[2]Szeszk'!D31+'[2]HIVATAL'!D31+'[2]Noszlopy'!D31+'[2]Nemesvid)'!D31)</f>
        <v>16</v>
      </c>
      <c r="F30" s="747">
        <f>SUM('[2]Óvoda'!F31+'[2]Szeszk'!F31+'[2]HIVATAL'!F31+'[2]Noszlopy'!F31+'[2]Nemesvid)'!F31)</f>
        <v>0</v>
      </c>
      <c r="G30" s="747"/>
      <c r="H30" s="747"/>
      <c r="I30" s="747"/>
      <c r="J30" s="747">
        <v>16</v>
      </c>
      <c r="K30" s="747"/>
      <c r="L30" s="747">
        <v>689000</v>
      </c>
      <c r="M30" s="748"/>
      <c r="N30" s="749">
        <v>11024000</v>
      </c>
    </row>
    <row r="31" spans="1:14" ht="12.75">
      <c r="A31" s="745" t="s">
        <v>895</v>
      </c>
      <c r="B31" s="746" t="s">
        <v>896</v>
      </c>
      <c r="C31" s="747"/>
      <c r="D31" s="747">
        <f>SUM('[2]Óvoda'!D32+'[2]Szeszk'!D32+'[2]HIVATAL'!D32+'[2]Noszlopy'!D32+'[2]Nemesvid)'!D32)</f>
        <v>3</v>
      </c>
      <c r="F31" s="747">
        <f>SUM('[2]Óvoda'!F32+'[2]Szeszk'!F32+'[2]HIVATAL'!F32+'[2]Noszlopy'!F32+'[2]Nemesvid)'!F32)</f>
        <v>0</v>
      </c>
      <c r="G31" s="747"/>
      <c r="H31" s="747"/>
      <c r="I31" s="747"/>
      <c r="J31" s="747">
        <v>3</v>
      </c>
      <c r="K31" s="747"/>
      <c r="L31" s="747">
        <v>689000</v>
      </c>
      <c r="M31" s="748"/>
      <c r="N31" s="749">
        <v>2067000</v>
      </c>
    </row>
    <row r="32" spans="1:14" ht="12.75">
      <c r="A32" s="745" t="s">
        <v>897</v>
      </c>
      <c r="B32" s="746" t="s">
        <v>898</v>
      </c>
      <c r="C32" s="747"/>
      <c r="D32" s="747">
        <f>SUM('[2]Óvoda'!D33+'[2]Szeszk'!D33+'[2]HIVATAL'!D33+'[2]Noszlopy'!D33+'[2]Nemesvid)'!D33)</f>
        <v>38</v>
      </c>
      <c r="F32" s="747">
        <f>SUM('[2]Óvoda'!F33+'[2]Szeszk'!F33+'[2]HIVATAL'!F33+'[2]Noszlopy'!F33+'[2]Nemesvid)'!F33)</f>
        <v>0</v>
      </c>
      <c r="G32" s="747"/>
      <c r="H32" s="747"/>
      <c r="I32" s="747"/>
      <c r="J32" s="747">
        <v>38</v>
      </c>
      <c r="K32" s="747"/>
      <c r="L32" s="747">
        <v>540150</v>
      </c>
      <c r="M32" s="748"/>
      <c r="N32" s="749">
        <v>20525700</v>
      </c>
    </row>
    <row r="33" spans="1:14" ht="12.75">
      <c r="A33" s="745" t="s">
        <v>899</v>
      </c>
      <c r="B33" s="746" t="s">
        <v>900</v>
      </c>
      <c r="C33" s="747"/>
      <c r="D33" s="747">
        <f>SUM('[2]Óvoda'!D34+'[2]Szeszk'!D34+'[2]HIVATAL'!D34+'[2]Noszlopy'!D34+'[2]Nemesvid)'!D34)</f>
        <v>2</v>
      </c>
      <c r="F33" s="747">
        <f>SUM('[2]Óvoda'!F34+'[2]Szeszk'!F34+'[2]HIVATAL'!F34+'[2]Noszlopy'!F34+'[2]Nemesvid)'!F34)</f>
        <v>0</v>
      </c>
      <c r="G33" s="747"/>
      <c r="H33" s="747"/>
      <c r="I33" s="747"/>
      <c r="J33" s="747">
        <v>2</v>
      </c>
      <c r="K33" s="747"/>
      <c r="L33" s="747">
        <v>65000</v>
      </c>
      <c r="M33" s="748"/>
      <c r="N33" s="749">
        <v>130000</v>
      </c>
    </row>
    <row r="34" spans="1:14" ht="1.5" customHeight="1">
      <c r="A34" s="745"/>
      <c r="B34" s="746"/>
      <c r="C34" s="747"/>
      <c r="D34" s="747"/>
      <c r="F34" s="747"/>
      <c r="G34" s="747"/>
      <c r="H34" s="747"/>
      <c r="I34" s="747"/>
      <c r="J34" s="747"/>
      <c r="K34" s="747"/>
      <c r="L34" s="747"/>
      <c r="M34" s="752"/>
      <c r="N34" s="749"/>
    </row>
    <row r="35" spans="1:14" ht="12.75" hidden="1">
      <c r="A35" s="745"/>
      <c r="B35" s="753"/>
      <c r="C35" s="754"/>
      <c r="D35" s="754"/>
      <c r="E35" s="755"/>
      <c r="F35" s="754"/>
      <c r="G35" s="754"/>
      <c r="H35" s="754"/>
      <c r="I35" s="754"/>
      <c r="J35" s="754"/>
      <c r="K35" s="754"/>
      <c r="L35" s="754"/>
      <c r="M35" s="756"/>
      <c r="N35" s="757"/>
    </row>
    <row r="36" spans="1:14" ht="12.75">
      <c r="A36" s="758" t="s">
        <v>901</v>
      </c>
      <c r="B36" s="747" t="s">
        <v>902</v>
      </c>
      <c r="C36" s="747">
        <f>SUM('[2]Óvoda'!F36+'[2]Szeszk'!F36+'[2]HIVATAL'!F36+'[2]Noszlopy'!F36+'[2]Nemesvid)'!F36+'[2]Zene'!F36+'[2]Mikszáth'!F36+'[2]Szőcsény'!F36+'[2]Gimi'!F36+'[2]Szakképző'!F36+'[2]Szakszolgálat'!F36+'[2]HIVATAL'!F36)</f>
        <v>206</v>
      </c>
      <c r="D36" s="747">
        <f>SUM('[2]Óvoda'!D36+'[2]Szeszk'!D36+'[2]HIVATAL'!D36+'[2]Noszlopy'!D36+'[2]Nemesvid)'!D36+'[2]Zene'!D36+'[2]Mikszáth'!D36+'[2]Szőcsény'!D36+'[2]Gimi'!D36+'[2]Szakképző'!D36+'[2]Szakszolgálat'!D36+'[2]HIVATAL'!D36)</f>
        <v>0</v>
      </c>
      <c r="G36" s="759">
        <v>20</v>
      </c>
      <c r="H36" s="759">
        <v>1.62</v>
      </c>
      <c r="I36" s="759">
        <f>J36*L36/12*4</f>
        <v>0</v>
      </c>
      <c r="J36" s="759"/>
      <c r="K36" s="759">
        <f>ROUND(C36/G36*H36,1)</f>
        <v>16.7</v>
      </c>
      <c r="L36" s="747">
        <v>2550000</v>
      </c>
      <c r="M36" s="752">
        <f>K36*L36/12*8</f>
        <v>28390000</v>
      </c>
      <c r="N36" s="749">
        <v>28390000</v>
      </c>
    </row>
    <row r="37" spans="1:14" ht="12.75">
      <c r="A37" s="758" t="s">
        <v>903</v>
      </c>
      <c r="B37" s="747" t="s">
        <v>904</v>
      </c>
      <c r="C37" s="747">
        <f>SUM('[2]Óvoda'!F37+'[2]Szeszk'!F37+'[2]HIVATAL'!F37+'[2]Noszlopy'!F37+'[2]Nemesvid)'!F37+'[2]Zene'!F37+'[2]Mikszáth'!F37+'[2]Szőcsény'!F37+'[2]Gimi'!F37+'[2]Szakképző'!F37+'[2]Szakszolgálat'!F37+'[2]HIVATAL'!F37)</f>
        <v>153</v>
      </c>
      <c r="D37" s="747">
        <f>SUM('[2]Óvoda'!D37+'[2]Szeszk'!D37+'[2]HIVATAL'!D37+'[2]Noszlopy'!D37+'[2]Nemesvid)'!D37+'[2]Zene'!D37+'[2]Mikszáth'!D37+'[2]Szőcsény'!D37+'[2]Gimi'!D37+'[2]Szakképző'!D37+'[2]Szakszolgálat'!D37+'[2]HIVATAL'!D37)</f>
        <v>0</v>
      </c>
      <c r="F37" s="747">
        <f>SUM('[2]Óvoda'!F37+'[2]Szeszk'!F37+'[2]HIVATAL'!F37+'[2]Noszlopy'!F37+'[2]Nemesvid)'!F37+'[2]Zene'!F37+'[2]Mikszáth'!F37+'[2]Szőcsény'!F37+'[2]Gimi'!F37+'[2]Szakképző'!F37+'[2]Szakszolgálat'!F37+'[2]HIVATAL'!F37)</f>
        <v>153</v>
      </c>
      <c r="G37" s="759">
        <v>17</v>
      </c>
      <c r="H37" s="759">
        <v>1.62</v>
      </c>
      <c r="I37" s="759">
        <f>J37*L37/12*4</f>
        <v>0</v>
      </c>
      <c r="J37" s="759"/>
      <c r="K37" s="759">
        <f>ROUND(F37/G37*H37,1)</f>
        <v>14.6</v>
      </c>
      <c r="L37" s="747">
        <v>2550000</v>
      </c>
      <c r="M37" s="752">
        <f>K37*L37/12*8</f>
        <v>24820000</v>
      </c>
      <c r="N37" s="749">
        <v>24820000</v>
      </c>
    </row>
    <row r="38" spans="1:14" ht="12.75">
      <c r="A38" s="758" t="s">
        <v>905</v>
      </c>
      <c r="B38" s="747" t="s">
        <v>906</v>
      </c>
      <c r="C38" s="747">
        <f>SUM('[2]Óvoda'!F38+'[2]Szeszk'!F38+'[2]HIVATAL'!F38+'[2]Noszlopy'!F38+'[2]Nemesvid)'!F38+'[2]Zene'!F38+'[2]Mikszáth'!F38+'[2]Szőcsény'!F38+'[2]Gimi'!F38+'[2]Szakképző'!F38+'[2]Szakszolgálat'!F38+'[2]HIVATAL'!F38)</f>
        <v>0</v>
      </c>
      <c r="D38" s="747">
        <f>SUM('[2]Óvoda'!D38+'[2]Szeszk'!D38+'[2]HIVATAL'!D38+'[2]Noszlopy'!D38+'[2]Nemesvid)'!D38+'[2]Zene'!D38+'[2]Mikszáth'!D38+'[2]Szőcsény'!D38+'[2]Gimi'!D38+'[2]Szakképző'!D38+'[2]Szakszolgálat'!D38+'[2]HIVATAL'!D38)</f>
        <v>281</v>
      </c>
      <c r="F38" s="747" t="s">
        <v>700</v>
      </c>
      <c r="G38" s="759">
        <v>20</v>
      </c>
      <c r="H38" s="759">
        <v>1.72</v>
      </c>
      <c r="I38" s="759"/>
      <c r="J38" s="759">
        <f>ROUND(D38/G38*H38,1)</f>
        <v>24.2</v>
      </c>
      <c r="K38" s="759"/>
      <c r="L38" s="747">
        <v>2540000</v>
      </c>
      <c r="M38" s="752">
        <f>J38*L38/12*4</f>
        <v>20489333.333333332</v>
      </c>
      <c r="N38" s="749">
        <v>19304000</v>
      </c>
    </row>
    <row r="39" spans="1:14" ht="12.75">
      <c r="A39" s="758" t="s">
        <v>907</v>
      </c>
      <c r="B39" s="747" t="s">
        <v>908</v>
      </c>
      <c r="C39" s="747">
        <f>SUM('[2]Óvoda'!F39+'[2]Szeszk'!F39+'[2]HIVATAL'!F39+'[2]Noszlopy'!F39+'[2]Nemesvid)'!F39+'[2]Zene'!F39+'[2]Mikszáth'!F39+'[2]Szőcsény'!F39+'[2]Gimi'!F39+'[2]Szakképző'!F39+'[2]Szakszolgálat'!F39+'[2]HIVATAL'!F39)</f>
        <v>287</v>
      </c>
      <c r="D39" s="747">
        <f>SUM('[2]Óvoda'!D39+'[2]Szeszk'!D39+'[2]HIVATAL'!D39+'[2]Noszlopy'!D39+'[2]Nemesvid)'!D39+'[2]Zene'!D39+'[2]Mikszáth'!D39+'[2]Szőcsény'!D39+'[2]Gimi'!D39+'[2]Szakképző'!D39+'[2]Szakszolgálat'!D39+'[2]HIVATAL'!D39)</f>
        <v>0</v>
      </c>
      <c r="F39" s="747">
        <f>SUM('[2]Óvoda'!F39+'[2]Szeszk'!F39+'[2]HIVATAL'!F39+'[2]Noszlopy'!F39+'[2]Nemesvid)'!F39+'[2]Zene'!F39+'[2]Mikszáth'!F39+'[2]Szőcsény'!F39+'[2]Gimi'!F39+'[2]Szakképző'!F39+'[2]Szakszolgálat'!F39+'[2]HIVATAL'!F39)</f>
        <v>287</v>
      </c>
      <c r="G39" s="759">
        <v>21</v>
      </c>
      <c r="H39" s="759">
        <v>1.2</v>
      </c>
      <c r="I39" s="759">
        <f>J39*L39/12*4</f>
        <v>0</v>
      </c>
      <c r="J39" s="759"/>
      <c r="K39" s="759">
        <f>ROUND(F39/G39*H39,1)</f>
        <v>16.4</v>
      </c>
      <c r="L39" s="747">
        <v>2550000</v>
      </c>
      <c r="M39" s="752">
        <f>K39*L39/12*8</f>
        <v>27880000</v>
      </c>
      <c r="N39" s="749">
        <v>27880000</v>
      </c>
    </row>
    <row r="40" spans="1:14" ht="12.75">
      <c r="A40" s="758" t="s">
        <v>909</v>
      </c>
      <c r="B40" s="747" t="s">
        <v>910</v>
      </c>
      <c r="C40" s="747">
        <f>SUM('[2]Óvoda'!F40+'[2]Szeszk'!F40+'[2]HIVATAL'!F40+'[2]Noszlopy'!F40+'[2]Nemesvid)'!F40+'[2]Zene'!F40+'[2]Mikszáth'!F40+'[2]Szőcsény'!F40+'[2]Gimi'!F40+'[2]Szakképző'!F40+'[2]Szakszolgálat'!F40+'[2]HIVATAL'!F40)</f>
        <v>128</v>
      </c>
      <c r="D40" s="747">
        <f>SUM('[2]Óvoda'!D40+'[2]Szeszk'!D40+'[2]HIVATAL'!D40+'[2]Noszlopy'!D40+'[2]Nemesvid)'!D40+'[2]Zene'!D40+'[2]Mikszáth'!D40+'[2]Szőcsény'!D40+'[2]Gimi'!D40+'[2]Szakképző'!D40+'[2]Szakszolgálat'!D40+'[2]HIVATAL'!D40)</f>
        <v>0</v>
      </c>
      <c r="F40" s="747">
        <f>SUM('[2]Óvoda'!F40+'[2]Szeszk'!F40+'[2]HIVATAL'!F40+'[2]Noszlopy'!F40+'[2]Nemesvid)'!F40+'[2]Zene'!F40+'[2]Mikszáth'!F40+'[2]Szőcsény'!F40+'[2]Gimi'!F40+'[2]Szakképző'!F40+'[2]Szakszolgálat'!F40+'[2]HIVATAL'!F40)</f>
        <v>128</v>
      </c>
      <c r="G40" s="759">
        <v>17</v>
      </c>
      <c r="H40" s="759">
        <v>1.22</v>
      </c>
      <c r="I40" s="759">
        <f>J40*L40/12*4</f>
        <v>0</v>
      </c>
      <c r="J40" s="759"/>
      <c r="K40" s="759">
        <f>ROUND(F40/G40*H40,1)</f>
        <v>9.2</v>
      </c>
      <c r="L40" s="747">
        <v>2550000</v>
      </c>
      <c r="M40" s="752">
        <f>K40*L40/12*8</f>
        <v>15640000</v>
      </c>
      <c r="N40" s="749">
        <v>15640000</v>
      </c>
    </row>
    <row r="41" spans="1:14" ht="12.75">
      <c r="A41" s="758" t="s">
        <v>911</v>
      </c>
      <c r="B41" s="747" t="s">
        <v>912</v>
      </c>
      <c r="C41" s="747">
        <f>SUM('[2]Óvoda'!F41+'[2]Szeszk'!F41+'[2]HIVATAL'!F41+'[2]Noszlopy'!F41+'[2]Nemesvid)'!F41+'[2]Zene'!F41+'[2]Mikszáth'!F41+'[2]Szőcsény'!F41+'[2]Gimi'!F41+'[2]Szakképző'!F41+'[2]Szakszolgálat'!F41+'[2]HIVATAL'!F41)</f>
        <v>124</v>
      </c>
      <c r="D41" s="747">
        <f>SUM('[2]Óvoda'!D41+'[2]Szeszk'!D41+'[2]HIVATAL'!D41+'[2]Noszlopy'!D41+'[2]Nemesvid)'!D41+'[2]Zene'!D41+'[2]Mikszáth'!D41+'[2]Szőcsény'!D41+'[2]Gimi'!D41+'[2]Szakképző'!D41+'[2]Szakszolgálat'!D41+'[2]HIVATAL'!D41)</f>
        <v>0</v>
      </c>
      <c r="F41" s="747">
        <f>SUM('[2]Óvoda'!F41+'[2]Szeszk'!F41+'[2]HIVATAL'!F41+'[2]Noszlopy'!F41+'[2]Nemesvid)'!F41+'[2]Zene'!F41+'[2]Mikszáth'!F41+'[2]Szőcsény'!F41+'[2]Gimi'!F41+'[2]Szakképző'!F41+'[2]Szakszolgálat'!F41+'[2]HIVATAL'!F41)</f>
        <v>124</v>
      </c>
      <c r="G41" s="759">
        <v>16</v>
      </c>
      <c r="H41" s="759">
        <v>1.39</v>
      </c>
      <c r="I41" s="759">
        <f>J41*L41/12*4</f>
        <v>0</v>
      </c>
      <c r="J41" s="759"/>
      <c r="K41" s="759">
        <f>ROUND(F41/G41*H41,1)</f>
        <v>10.8</v>
      </c>
      <c r="L41" s="747">
        <v>2550000</v>
      </c>
      <c r="M41" s="752">
        <f>K41*L41/12*8</f>
        <v>18360000</v>
      </c>
      <c r="N41" s="749">
        <v>18360000</v>
      </c>
    </row>
    <row r="42" spans="1:14" ht="12.75">
      <c r="A42" s="758" t="s">
        <v>913</v>
      </c>
      <c r="B42" s="747" t="s">
        <v>914</v>
      </c>
      <c r="C42" s="747">
        <f>SUM('[2]Óvoda'!F42+'[2]Szeszk'!F42+'[2]HIVATAL'!F42+'[2]Noszlopy'!F42+'[2]Nemesvid)'!F42+'[2]Zene'!F42+'[2]Mikszáth'!F42+'[2]Szőcsény'!F42+'[2]Gimi'!F42+'[2]Szakképző'!F42+'[2]Szakszolgálat'!F42+'[2]HIVATAL'!F42)</f>
        <v>290</v>
      </c>
      <c r="D42" s="747">
        <f>SUM('[2]Óvoda'!D42+'[2]Szeszk'!D42+'[2]HIVATAL'!D42+'[2]Noszlopy'!D42+'[2]Nemesvid)'!D42+'[2]Zene'!D42+'[2]Mikszáth'!D42+'[2]Szőcsény'!D42+'[2]Gimi'!D42+'[2]Szakképző'!D42+'[2]Szakszolgálat'!D42+'[2]HIVATAL'!D42)</f>
        <v>0</v>
      </c>
      <c r="F42" s="747">
        <f>SUM('[2]Óvoda'!F42+'[2]Szeszk'!F42+'[2]HIVATAL'!F42+'[2]Noszlopy'!F42+'[2]Nemesvid)'!F42+'[2]Zene'!F42+'[2]Mikszáth'!F42+'[2]Szőcsény'!F42+'[2]Gimi'!F42+'[2]Szakképző'!F42+'[2]Szakszolgálat'!F42+'[2]HIVATAL'!F42)</f>
        <v>290</v>
      </c>
      <c r="G42" s="759">
        <v>23</v>
      </c>
      <c r="H42" s="759">
        <v>1.55</v>
      </c>
      <c r="I42" s="759">
        <f>J42*L42/12*4</f>
        <v>0</v>
      </c>
      <c r="J42" s="759"/>
      <c r="K42" s="759">
        <f>ROUND(F42/G42*H42,1)</f>
        <v>19.5</v>
      </c>
      <c r="L42" s="747">
        <v>2550000</v>
      </c>
      <c r="M42" s="752">
        <f>K42*L42/12*8</f>
        <v>33150000</v>
      </c>
      <c r="N42" s="749">
        <v>33150000</v>
      </c>
    </row>
    <row r="43" spans="1:14" ht="12.75">
      <c r="A43" s="758" t="s">
        <v>915</v>
      </c>
      <c r="B43" s="747" t="s">
        <v>916</v>
      </c>
      <c r="C43" s="747">
        <f>SUM('[2]Óvoda'!F43+'[2]Szeszk'!F43+'[2]HIVATAL'!F43+'[2]Noszlopy'!F43+'[2]Nemesvid)'!F43+'[2]Zene'!F43+'[2]Mikszáth'!F43+'[2]Szőcsény'!F43+'[2]Gimi'!F43+'[2]Szakképző'!F43+'[2]Szakszolgálat'!F43+'[2]HIVATAL'!F43)</f>
        <v>335</v>
      </c>
      <c r="D43" s="747">
        <f>SUM('[2]Óvoda'!D43+'[2]Szeszk'!D43+'[2]HIVATAL'!D43+'[2]Noszlopy'!D43+'[2]Nemesvid)'!D43+'[2]Zene'!D43+'[2]Mikszáth'!D43+'[2]Szőcsény'!D43+'[2]Gimi'!D43+'[2]Szakképző'!D43+'[2]Szakszolgálat'!D43+'[2]HIVATAL'!D43)</f>
        <v>0</v>
      </c>
      <c r="F43" s="747">
        <f>SUM('[2]Óvoda'!F43+'[2]Szeszk'!F43+'[2]HIVATAL'!F43+'[2]Noszlopy'!F43+'[2]Nemesvid)'!F43+'[2]Zene'!F43+'[2]Mikszáth'!F43+'[2]Szőcsény'!F43+'[2]Gimi'!F43+'[2]Szakképző'!F43+'[2]Szakszolgálat'!F43+'[2]HIVATAL'!F43)</f>
        <v>335</v>
      </c>
      <c r="G43" s="759">
        <v>20</v>
      </c>
      <c r="H43" s="759">
        <v>1.76</v>
      </c>
      <c r="I43" s="759">
        <v>25245000</v>
      </c>
      <c r="J43" s="759"/>
      <c r="K43" s="759">
        <f>ROUND(F43/G43*H43,1)</f>
        <v>29.5</v>
      </c>
      <c r="L43" s="747">
        <v>2550000</v>
      </c>
      <c r="M43" s="752">
        <f>K43*L43/12*8</f>
        <v>50150000</v>
      </c>
      <c r="N43" s="749">
        <v>50150000</v>
      </c>
    </row>
    <row r="44" spans="1:14" ht="12.75">
      <c r="A44" s="758" t="s">
        <v>917</v>
      </c>
      <c r="B44" s="747" t="s">
        <v>918</v>
      </c>
      <c r="C44" s="747">
        <f>SUM('[2]Óvoda'!F44+'[2]Szeszk'!F44+'[2]HIVATAL'!F44+'[2]Noszlopy'!F44+'[2]Nemesvid)'!F44+'[2]Zene'!F44+'[2]Mikszáth'!F44+'[2]Szőcsény'!F44+'[2]Gimi'!F44+'[2]Szakképző'!F44+'[2]Szakszolgálat'!F44+'[2]HIVATAL'!F44)</f>
        <v>0</v>
      </c>
      <c r="D44" s="747">
        <f>SUM('[2]Óvoda'!D44+'[2]Szeszk'!D44+'[2]HIVATAL'!D44+'[2]Noszlopy'!D44+'[2]Nemesvid)'!D44+'[2]Zene'!D44+'[2]Mikszáth'!D44+'[2]Szőcsény'!D44+'[2]Gimi'!D44+'[2]Szakképző'!D44+'[2]Szakszolgálat'!D44+'[2]HIVATAL'!D44)</f>
        <v>258</v>
      </c>
      <c r="F44" s="747" t="s">
        <v>700</v>
      </c>
      <c r="G44" s="759">
        <v>21</v>
      </c>
      <c r="H44" s="759">
        <v>1.22</v>
      </c>
      <c r="I44" s="759"/>
      <c r="J44" s="759">
        <f aca="true" t="shared" si="0" ref="J44:J49">ROUND(D44/G44*H44,1)</f>
        <v>15</v>
      </c>
      <c r="K44" s="759"/>
      <c r="L44" s="747">
        <v>2540000</v>
      </c>
      <c r="M44" s="752">
        <f aca="true" t="shared" si="1" ref="M44:M49">J44*L44/12*4</f>
        <v>12700000</v>
      </c>
      <c r="N44" s="749">
        <v>12446000</v>
      </c>
    </row>
    <row r="45" spans="1:14" ht="12.75">
      <c r="A45" s="758" t="s">
        <v>919</v>
      </c>
      <c r="B45" s="747" t="s">
        <v>920</v>
      </c>
      <c r="C45" s="747">
        <f>SUM('[2]Óvoda'!F45+'[2]Szeszk'!F45+'[2]HIVATAL'!F45+'[2]Noszlopy'!F45+'[2]Nemesvid)'!F45+'[2]Zene'!F45+'[2]Mikszáth'!F45+'[2]Szőcsény'!F45+'[2]Gimi'!F45+'[2]Szakképző'!F45+'[2]Szakszolgálat'!F45+'[2]HIVATAL'!F45)</f>
        <v>0</v>
      </c>
      <c r="D45" s="747">
        <f>SUM('[2]Óvoda'!D45+'[2]Szeszk'!D45+'[2]HIVATAL'!D45+'[2]Noszlopy'!D45+'[2]Nemesvid)'!D45+'[2]Zene'!D45+'[2]Mikszáth'!D45+'[2]Szőcsény'!D45+'[2]Gimi'!D45+'[2]Szakképző'!D45+'[2]Szakszolgálat'!D45+'[2]HIVATAL'!D45)</f>
        <v>159</v>
      </c>
      <c r="F45" s="747" t="s">
        <v>700</v>
      </c>
      <c r="G45" s="759">
        <v>21</v>
      </c>
      <c r="H45" s="759">
        <v>1.39</v>
      </c>
      <c r="I45" s="759"/>
      <c r="J45" s="759">
        <f t="shared" si="0"/>
        <v>10.5</v>
      </c>
      <c r="K45" s="759"/>
      <c r="L45" s="747">
        <v>2540000</v>
      </c>
      <c r="M45" s="752">
        <f t="shared" si="1"/>
        <v>8890000</v>
      </c>
      <c r="N45" s="749">
        <v>7789333</v>
      </c>
    </row>
    <row r="46" spans="1:14" ht="12.75">
      <c r="A46" s="758" t="s">
        <v>921</v>
      </c>
      <c r="B46" s="747" t="s">
        <v>922</v>
      </c>
      <c r="C46" s="747">
        <f>SUM('[2]Óvoda'!F46+'[2]Szeszk'!F46+'[2]HIVATAL'!F46+'[2]Noszlopy'!F46+'[2]Nemesvid)'!F46+'[2]Zene'!F46+'[2]Mikszáth'!F46+'[2]Szőcsény'!F46+'[2]Gimi'!F46+'[2]Szakképző'!F46+'[2]Szakszolgálat'!F46+'[2]HIVATAL'!F46)</f>
        <v>0</v>
      </c>
      <c r="D46" s="747">
        <f>SUM('[2]Óvoda'!D46+'[2]Szeszk'!D46+'[2]HIVATAL'!D46+'[2]Noszlopy'!D46+'[2]Nemesvid)'!D46+'[2]Zene'!D46+'[2]Mikszáth'!D46+'[2]Szőcsény'!D46+'[2]Gimi'!D46+'[2]Szakképző'!D46+'[2]Szakszolgálat'!D46+'[2]HIVATAL'!D46)</f>
        <v>128</v>
      </c>
      <c r="F46" s="747">
        <f>SUM('[2]Óvoda'!F46+'[2]Szeszk'!F46+'[2]HIVATAL'!F46+'[2]Noszlopy'!F46+'[2]Nemesvid)'!F46+'[2]Zene'!F46+'[2]Mikszáth'!F46+'[2]Szőcsény'!F46+'[2]Gimi'!F46+'[2]Szakképző'!F46+'[2]Szakszolgálat'!F46+'[2]HIVATAL'!F46)</f>
        <v>0</v>
      </c>
      <c r="G46" s="759">
        <v>16</v>
      </c>
      <c r="H46" s="759">
        <v>1.39</v>
      </c>
      <c r="I46" s="759"/>
      <c r="J46" s="759">
        <f t="shared" si="0"/>
        <v>11.1</v>
      </c>
      <c r="K46" s="759"/>
      <c r="L46" s="747">
        <v>2540000</v>
      </c>
      <c r="M46" s="752">
        <f t="shared" si="1"/>
        <v>9398000</v>
      </c>
      <c r="N46" s="749">
        <v>9398000</v>
      </c>
    </row>
    <row r="47" spans="1:14" ht="12.75">
      <c r="A47" s="758" t="s">
        <v>923</v>
      </c>
      <c r="B47" s="747" t="s">
        <v>924</v>
      </c>
      <c r="C47" s="747">
        <f>SUM('[2]Óvoda'!F47+'[2]Szeszk'!F47+'[2]HIVATAL'!F47+'[2]Noszlopy'!F47+'[2]Nemesvid)'!F47+'[2]Zene'!F47+'[2]Mikszáth'!F47+'[2]Szőcsény'!F47+'[2]Gimi'!F47+'[2]Szakképző'!F47+'[2]Szakszolgálat'!F47+'[2]HIVATAL'!F47)</f>
        <v>0</v>
      </c>
      <c r="D47" s="747">
        <f>SUM('[2]Óvoda'!D47+'[2]Szeszk'!D47+'[2]HIVATAL'!D47+'[2]Noszlopy'!D47+'[2]Nemesvid)'!D47+'[2]Zene'!D47+'[2]Mikszáth'!D47+'[2]Szőcsény'!D47+'[2]Gimi'!D47+'[2]Szakképző'!D47+'[2]Szakszolgálat'!D47+'[2]HIVATAL'!D47)</f>
        <v>266</v>
      </c>
      <c r="F47" s="747">
        <f>SUM('[2]Óvoda'!F47+'[2]Szeszk'!F47+'[2]HIVATAL'!F47+'[2]Noszlopy'!F47+'[2]Nemesvid)'!F47+'[2]Zene'!F47+'[2]Mikszáth'!F47+'[2]Szőcsény'!F47+'[2]Gimi'!F47+'[2]Szakképző'!F47+'[2]Szakszolgálat'!F47+'[2]HIVATAL'!F47)</f>
        <v>0</v>
      </c>
      <c r="G47" s="759">
        <v>23</v>
      </c>
      <c r="H47" s="759">
        <v>1.55</v>
      </c>
      <c r="I47" s="759"/>
      <c r="J47" s="759">
        <f t="shared" si="0"/>
        <v>17.9</v>
      </c>
      <c r="K47" s="759"/>
      <c r="L47" s="747">
        <v>2540000</v>
      </c>
      <c r="M47" s="752">
        <f t="shared" si="1"/>
        <v>15155333.333333334</v>
      </c>
      <c r="N47" s="749">
        <v>15155333</v>
      </c>
    </row>
    <row r="48" spans="1:14" ht="12.75">
      <c r="A48" s="758" t="s">
        <v>925</v>
      </c>
      <c r="B48" s="747" t="s">
        <v>926</v>
      </c>
      <c r="C48" s="747">
        <f>SUM('[2]Óvoda'!F48+'[2]Szeszk'!F48+'[2]HIVATAL'!F48+'[2]Noszlopy'!F48+'[2]Nemesvid)'!F48+'[2]Zene'!F48+'[2]Mikszáth'!F48+'[2]Szőcsény'!F48+'[2]Gimi'!F48+'[2]Szakképző'!F48+'[2]Szakszolgálat'!F48+'[2]HIVATAL'!F48)</f>
        <v>0</v>
      </c>
      <c r="D48" s="747">
        <f>SUM('[2]Óvoda'!D48+'[2]Szeszk'!D48+'[2]HIVATAL'!D48+'[2]Noszlopy'!D48+'[2]Nemesvid)'!D48+'[2]Zene'!D48+'[2]Mikszáth'!D48+'[2]Szőcsény'!D48+'[2]Gimi'!D48+'[2]Szakképző'!D48+'[2]Szakszolgálat'!D48+'[2]HIVATAL'!D48)</f>
        <v>133</v>
      </c>
      <c r="F48" s="747">
        <f>SUM('[2]Óvoda'!F48+'[2]Szeszk'!F48+'[2]HIVATAL'!F48+'[2]Noszlopy'!F48+'[2]Nemesvid)'!F48+'[2]Zene'!F48+'[2]Mikszáth'!F48+'[2]Szőcsény'!F48+'[2]Gimi'!F48+'[2]Szakképző'!F48+'[2]Szakszolgálat'!F48+'[2]HIVATAL'!F48)</f>
        <v>0</v>
      </c>
      <c r="G48" s="759">
        <v>23</v>
      </c>
      <c r="H48" s="759">
        <v>1.76</v>
      </c>
      <c r="I48" s="759"/>
      <c r="J48" s="759">
        <f t="shared" si="0"/>
        <v>10.2</v>
      </c>
      <c r="K48" s="759"/>
      <c r="L48" s="747">
        <v>2540000</v>
      </c>
      <c r="M48" s="752">
        <f t="shared" si="1"/>
        <v>8636000</v>
      </c>
      <c r="N48" s="749">
        <v>8636000</v>
      </c>
    </row>
    <row r="49" spans="1:14" ht="12.75">
      <c r="A49" s="758" t="s">
        <v>927</v>
      </c>
      <c r="B49" s="747" t="s">
        <v>928</v>
      </c>
      <c r="C49" s="747">
        <f>SUM('[2]Óvoda'!F49+'[2]Szeszk'!F49+'[2]HIVATAL'!F49+'[2]Noszlopy'!F49+'[2]Nemesvid)'!F49+'[2]Zene'!F49+'[2]Mikszáth'!F49+'[2]Szőcsény'!F49+'[2]Gimi'!F49+'[2]Szakképző'!F49+'[2]Szakszolgálat'!F49+'[2]HIVATAL'!F49)</f>
        <v>0</v>
      </c>
      <c r="D49" s="747">
        <f>SUM('[2]Óvoda'!D49+'[2]Szeszk'!D49+'[2]HIVATAL'!D49+'[2]Noszlopy'!D49+'[2]Nemesvid)'!D49+'[2]Zene'!D49+'[2]Mikszáth'!D49+'[2]Szőcsény'!D49+'[2]Gimi'!D49+'[2]Szakképző'!D49+'[2]Szakszolgálat'!D49+'[2]HIVATAL'!D49)</f>
        <v>175</v>
      </c>
      <c r="F49" s="747">
        <f>SUM('[2]Óvoda'!F49+'[2]Szeszk'!F49+'[2]HIVATAL'!F49+'[2]Noszlopy'!F49+'[2]Nemesvid)'!F49+'[2]Zene'!F49+'[2]Mikszáth'!F49+'[2]Szőcsény'!F49+'[2]Gimi'!F49+'[2]Szakképző'!F49+'[2]Szakszolgálat'!F49+'[2]HIVATAL'!F49)</f>
        <v>0</v>
      </c>
      <c r="G49" s="759">
        <v>20</v>
      </c>
      <c r="H49" s="759">
        <v>1.76</v>
      </c>
      <c r="I49" s="759"/>
      <c r="J49" s="759">
        <f t="shared" si="0"/>
        <v>15.4</v>
      </c>
      <c r="K49" s="759"/>
      <c r="L49" s="747">
        <v>2540000</v>
      </c>
      <c r="M49" s="752">
        <f t="shared" si="1"/>
        <v>13038666.666666666</v>
      </c>
      <c r="N49" s="749">
        <v>13038667</v>
      </c>
    </row>
    <row r="50" spans="1:14" ht="12.75">
      <c r="A50" s="758" t="s">
        <v>929</v>
      </c>
      <c r="B50" s="747" t="s">
        <v>930</v>
      </c>
      <c r="C50" s="747">
        <f>SUM('[2]Óvoda'!F50+'[2]Szeszk'!F50+'[2]HIVATAL'!F50+'[2]Noszlopy'!F50+'[2]Nemesvid)'!F50+'[2]Zene'!F50+'[2]Mikszáth'!F50+'[2]Szőcsény'!F50+'[2]Gimi'!F50+'[2]Szakképző'!F50+'[2]Szakszolgálat'!F50+'[2]HIVATAL'!F50)</f>
        <v>541</v>
      </c>
      <c r="D50" s="747">
        <f>SUM('[2]Óvoda'!D50+'[2]Szeszk'!D50+'[2]HIVATAL'!D50+'[2]Noszlopy'!D50+'[2]Nemesvid)'!D50+'[2]Zene'!D50+'[2]Mikszáth'!D50+'[2]Szőcsény'!D50+'[2]Gimi'!D50+'[2]Szakképző'!D50+'[2]Szakszolgálat'!D50+'[2]HIVATAL'!D50)</f>
        <v>0</v>
      </c>
      <c r="F50" s="747">
        <f>SUM('[2]Óvoda'!F50+'[2]Szeszk'!F50+'[2]HIVATAL'!F50+'[2]Noszlopy'!F50+'[2]Nemesvid)'!F50+'[2]Zene'!F50+'[2]Mikszáth'!F50+'[2]Szőcsény'!F50+'[2]Gimi'!F50+'[2]Szakképző'!F50+'[2]Szakszolgálat'!F50+'[2]HIVATAL'!F50)</f>
        <v>541</v>
      </c>
      <c r="G50" s="759">
        <v>28</v>
      </c>
      <c r="H50" s="759">
        <v>2.33</v>
      </c>
      <c r="I50" s="759">
        <f>J50*L50/12*4</f>
        <v>0</v>
      </c>
      <c r="J50" s="759"/>
      <c r="K50" s="759">
        <f>ROUND(F50/G50*H50,1)</f>
        <v>45</v>
      </c>
      <c r="L50" s="747">
        <v>2550000</v>
      </c>
      <c r="M50" s="752">
        <f>K50*L50/12*8</f>
        <v>76500000</v>
      </c>
      <c r="N50" s="749">
        <v>76500000</v>
      </c>
    </row>
    <row r="51" spans="1:14" ht="12.75">
      <c r="A51" s="758" t="s">
        <v>931</v>
      </c>
      <c r="B51" s="747" t="s">
        <v>932</v>
      </c>
      <c r="C51" s="747">
        <f>SUM('[2]Óvoda'!F51+'[2]Szeszk'!F51+'[2]HIVATAL'!F51+'[2]Noszlopy'!F51+'[2]Nemesvid)'!F51+'[2]Zene'!F51+'[2]Mikszáth'!F51+'[2]Szőcsény'!F51+'[2]Gimi'!F51+'[2]Szakképző'!F51+'[2]Szakszolgálat'!F51+'[2]HIVATAL'!F51)</f>
        <v>0</v>
      </c>
      <c r="D51" s="747">
        <f>SUM('[2]Óvoda'!D51+'[2]Szeszk'!D51+'[2]HIVATAL'!D51+'[2]Noszlopy'!D51+'[2]Nemesvid)'!D51+'[2]Zene'!D51+'[2]Mikszáth'!D51+'[2]Szőcsény'!D51+'[2]Gimi'!D51+'[2]Szakképző'!D51+'[2]Szakszolgálat'!D51+'[2]HIVATAL'!D51)</f>
        <v>543</v>
      </c>
      <c r="F51" s="747">
        <f>SUM('[2]Óvoda'!F51+'[2]Szeszk'!F51+'[2]HIVATAL'!F51+'[2]Noszlopy'!F51+'[2]Nemesvid)'!F51+'[2]Zene'!F51+'[2]Mikszáth'!F51+'[2]Szőcsény'!F51+'[2]Gimi'!F51+'[2]Szakképző'!F51+'[2]Szakszolgálat'!F51+'[2]HIVATAL'!F51)</f>
        <v>0</v>
      </c>
      <c r="G51" s="759">
        <v>28</v>
      </c>
      <c r="H51" s="759">
        <v>2.33</v>
      </c>
      <c r="I51" s="759"/>
      <c r="J51" s="759">
        <f>ROUND(D51/G51*H51,1)</f>
        <v>45.2</v>
      </c>
      <c r="K51" s="759"/>
      <c r="L51" s="747">
        <v>2540000</v>
      </c>
      <c r="M51" s="752">
        <f>J51*L51/12*4</f>
        <v>38269333.333333336</v>
      </c>
      <c r="N51" s="749">
        <v>38269333</v>
      </c>
    </row>
    <row r="52" spans="1:14" ht="22.5">
      <c r="A52" s="758" t="s">
        <v>933</v>
      </c>
      <c r="B52" s="746" t="s">
        <v>934</v>
      </c>
      <c r="C52" s="747">
        <f>SUM('[2]Óvoda'!F52+'[2]Szeszk'!F52+'[2]HIVATAL'!F52+'[2]Noszlopy'!F52+'[2]Nemesvid)'!F52+'[2]Zene'!F52+'[2]Mikszáth'!F52+'[2]Szőcsény'!F52+'[2]Gimi'!F52+'[2]Szakképző'!F52+'[2]Szakszolgálat'!F52+'[2]HIVATAL'!F52)</f>
        <v>282</v>
      </c>
      <c r="D52" s="747">
        <f>SUM('[2]Óvoda'!D52+'[2]Szeszk'!D52+'[2]HIVATAL'!D52+'[2]Noszlopy'!D52+'[2]Nemesvid)'!D52+'[2]Zene'!D52+'[2]Mikszáth'!D52+'[2]Szőcsény'!D52+'[2]Gimi'!D52+'[2]Szakképző'!D52+'[2]Szakszolgálat'!D52+'[2]HIVATAL'!D52)</f>
        <v>0</v>
      </c>
      <c r="F52" s="747">
        <f>SUM('[2]Óvoda'!F52+'[2]Szeszk'!F52+'[2]HIVATAL'!F52+'[2]Noszlopy'!F52+'[2]Nemesvid)'!F52+'[2]Zene'!F52+'[2]Mikszáth'!F52+'[2]Szőcsény'!F52+'[2]Gimi'!F52+'[2]Szakképző'!F52+'[2]Szakszolgálat'!F52+'[2]HIVATAL'!F52)</f>
        <v>282</v>
      </c>
      <c r="G52" s="759">
        <v>26</v>
      </c>
      <c r="H52" s="759">
        <v>2.76</v>
      </c>
      <c r="I52" s="759">
        <f>J52*L52/12*4</f>
        <v>0</v>
      </c>
      <c r="J52" s="759">
        <f>ROUND(D52/G52*H52,1)</f>
        <v>0</v>
      </c>
      <c r="K52" s="759">
        <f>ROUND(F52/G52*H52,1)</f>
        <v>29.9</v>
      </c>
      <c r="L52" s="747">
        <v>2550000</v>
      </c>
      <c r="M52" s="752">
        <f>K52*L52/12*8</f>
        <v>50830000</v>
      </c>
      <c r="N52" s="749">
        <v>50830000</v>
      </c>
    </row>
    <row r="53" spans="1:14" ht="22.5">
      <c r="A53" s="758" t="s">
        <v>935</v>
      </c>
      <c r="B53" s="746" t="s">
        <v>936</v>
      </c>
      <c r="C53" s="747">
        <f>SUM('[2]Óvoda'!F53+'[2]Szeszk'!F53+'[2]HIVATAL'!F53+'[2]Noszlopy'!F53+'[2]Nemesvid)'!F53+'[2]Zene'!F53+'[2]Mikszáth'!F53+'[2]Szőcsény'!F53+'[2]Gimi'!F53+'[2]Szakképző'!F53+'[2]Szakszolgálat'!F53+'[2]HIVATAL'!F53)</f>
        <v>0</v>
      </c>
      <c r="D53" s="747">
        <f>SUM('[2]Óvoda'!D53+'[2]Szeszk'!D53+'[2]HIVATAL'!D53+'[2]Noszlopy'!D53+'[2]Nemesvid)'!D53+'[2]Zene'!D53+'[2]Mikszáth'!D53+'[2]Szőcsény'!D53+'[2]Gimi'!D53+'[2]Szakképző'!D53+'[2]Szakszolgálat'!D53+'[2]HIVATAL'!D53)</f>
        <v>179</v>
      </c>
      <c r="F53" s="747">
        <f>SUM('[2]Óvoda'!F53+'[2]Szeszk'!F53+'[2]HIVATAL'!F53+'[2]Noszlopy'!F53+'[2]Nemesvid)'!F53+'[2]Zene'!F53+'[2]Mikszáth'!F53+'[2]Szőcsény'!F53+'[2]Gimi'!F53+'[2]Szakképző'!F53+'[2]Szakszolgálat'!F53+'[2]HIVATAL'!F53)</f>
        <v>0</v>
      </c>
      <c r="G53" s="759">
        <v>28</v>
      </c>
      <c r="H53" s="759">
        <v>2.76</v>
      </c>
      <c r="I53" s="759"/>
      <c r="J53" s="759">
        <f>ROUND(D53/G53*H53,1)</f>
        <v>17.6</v>
      </c>
      <c r="K53" s="759"/>
      <c r="L53" s="747">
        <v>2540000</v>
      </c>
      <c r="M53" s="752">
        <f>J53*L53/12*4</f>
        <v>14901333.333333334</v>
      </c>
      <c r="N53" s="749">
        <v>14901333</v>
      </c>
    </row>
    <row r="54" spans="1:14" ht="22.5">
      <c r="A54" s="758"/>
      <c r="B54" s="746" t="s">
        <v>937</v>
      </c>
      <c r="C54" s="747">
        <f>SUM('[2]Óvoda'!F54+'[2]Szeszk'!F54+'[2]HIVATAL'!F54+'[2]Noszlopy'!F54+'[2]Nemesvid)'!F54+'[2]Zene'!F54+'[2]Mikszáth'!F54+'[2]Szőcsény'!F54+'[2]Gimi'!F54+'[2]Szakképző'!F54+'[2]Szakszolgálat'!F54+'[2]HIVATAL'!F54)</f>
        <v>0</v>
      </c>
      <c r="D54" s="747">
        <f>SUM('[2]Óvoda'!D54+'[2]Szeszk'!D54+'[2]HIVATAL'!D54+'[2]Noszlopy'!D54+'[2]Nemesvid)'!D54+'[2]Zene'!D54+'[2]Mikszáth'!D54+'[2]Szőcsény'!D54+'[2]Gimi'!D54+'[2]Szakképző'!D54+'[2]Szakszolgálat'!D54+'[2]HIVATAL'!D54)</f>
        <v>163</v>
      </c>
      <c r="F54" s="747">
        <f>SUM('[2]Óvoda'!F54+'[2]Szeszk'!F54+'[2]HIVATAL'!F54+'[2]Noszlopy'!F54+'[2]Nemesvid)'!F54+'[2]Zene'!F54+'[2]Mikszáth'!F54+'[2]Szőcsény'!F54+'[2]Gimi'!F54+'[2]Szakképző'!F54+'[2]Szakszolgálat'!F54+'[2]HIVATAL'!F54)</f>
        <v>0</v>
      </c>
      <c r="G54" s="759">
        <v>26</v>
      </c>
      <c r="H54" s="759">
        <v>2.76</v>
      </c>
      <c r="I54" s="759"/>
      <c r="J54" s="759">
        <f>ROUND(D54/G54*H54,1)</f>
        <v>17.3</v>
      </c>
      <c r="K54" s="759"/>
      <c r="L54" s="747">
        <v>2540000</v>
      </c>
      <c r="M54" s="752">
        <f>J54*L54/12*4</f>
        <v>14647333.333333334</v>
      </c>
      <c r="N54" s="749">
        <v>14647333</v>
      </c>
    </row>
    <row r="55" spans="1:14" ht="12.75">
      <c r="A55" s="758" t="s">
        <v>938</v>
      </c>
      <c r="B55" s="747" t="s">
        <v>0</v>
      </c>
      <c r="C55" s="747">
        <f>SUM('[2]Óvoda'!F55+'[2]Szeszk'!F55+'[2]HIVATAL'!F55+'[2]Noszlopy'!F55+'[2]Nemesvid)'!F55+'[2]Zene'!F55+'[2]Mikszáth'!F55+'[2]Szőcsény'!F55+'[2]Gimi'!F55+'[2]Szakképző'!F55+'[2]Szakszolgálat'!F55+'[2]HIVATAL'!F55)</f>
        <v>264</v>
      </c>
      <c r="D55" s="747">
        <f>SUM('[2]Óvoda'!D55+'[2]Szeszk'!D55+'[2]HIVATAL'!D55+'[2]Noszlopy'!D55+'[2]Nemesvid)'!D55+'[2]Zene'!D55+'[2]Mikszáth'!D55+'[2]Szőcsény'!D55+'[2]Gimi'!D55+'[2]Szakképző'!D55+'[2]Szakszolgálat'!D55+'[2]HIVATAL'!D55)</f>
        <v>0</v>
      </c>
      <c r="F55" s="747">
        <f>SUM('[2]Óvoda'!F55+'[2]Szeszk'!F55+'[2]HIVATAL'!F55+'[2]Noszlopy'!F55+'[2]Nemesvid)'!F55+'[2]Zene'!F55+'[2]Mikszáth'!F55+'[2]Szőcsény'!F55+'[2]Gimi'!F55+'[2]Szakképző'!F55+'[2]Szakszolgálat'!F55+'[2]HIVATAL'!F55)</f>
        <v>264</v>
      </c>
      <c r="G55" s="759">
        <v>28</v>
      </c>
      <c r="H55" s="759">
        <v>2.03</v>
      </c>
      <c r="I55" s="759">
        <v>18020000</v>
      </c>
      <c r="J55" s="759"/>
      <c r="K55" s="759">
        <f>ROUND(F55/G55*H55,1)</f>
        <v>19.1</v>
      </c>
      <c r="L55" s="747">
        <v>2550000</v>
      </c>
      <c r="M55" s="752">
        <f>K55*L55/12*8</f>
        <v>32470000</v>
      </c>
      <c r="N55" s="749">
        <v>32470000</v>
      </c>
    </row>
    <row r="56" spans="1:14" ht="12.75">
      <c r="A56" s="758" t="s">
        <v>1</v>
      </c>
      <c r="B56" s="747" t="s">
        <v>2</v>
      </c>
      <c r="C56" s="747">
        <f>SUM('[2]Óvoda'!F56+'[2]Szeszk'!F56+'[2]HIVATAL'!F56+'[2]Noszlopy'!F56+'[2]Nemesvid)'!F56+'[2]Zene'!F56+'[2]Mikszáth'!F56+'[2]Szőcsény'!F56+'[2]Gimi'!F56+'[2]Szakképző'!F56+'[2]Szakszolgálat'!F56+'[2]HIVATAL'!F56)</f>
        <v>32</v>
      </c>
      <c r="D56" s="747">
        <f>SUM('[2]Óvoda'!D56+'[2]Szeszk'!D56+'[2]HIVATAL'!D56+'[2]Noszlopy'!D56+'[2]Nemesvid)'!D56+'[2]Zene'!D56+'[2]Mikszáth'!D56+'[2]Szőcsény'!D56+'[2]Gimi'!D56+'[2]Szakképző'!D56+'[2]Szakszolgálat'!D56+'[2]HIVATAL'!D56)</f>
        <v>0</v>
      </c>
      <c r="F56" s="747">
        <f>SUM('[2]Óvoda'!F56+'[2]Szeszk'!F56+'[2]HIVATAL'!F56+'[2]Noszlopy'!F56+'[2]Nemesvid)'!F56+'[2]Zene'!F56+'[2]Mikszáth'!F56+'[2]Szőcsény'!F56+'[2]Gimi'!F56+'[2]Szakképző'!F56+'[2]Szakszolgálat'!F56+'[2]HIVATAL'!F56)</f>
        <v>32</v>
      </c>
      <c r="G56" s="759">
        <v>26</v>
      </c>
      <c r="H56" s="759">
        <v>2.03</v>
      </c>
      <c r="I56" s="759">
        <f>J56*L56/12*4</f>
        <v>0</v>
      </c>
      <c r="J56" s="759"/>
      <c r="K56" s="759">
        <f>ROUND(F56/G56*H56,1)</f>
        <v>2.5</v>
      </c>
      <c r="L56" s="747">
        <v>2550000</v>
      </c>
      <c r="M56" s="752">
        <f>K56*L56/12*8</f>
        <v>4250000</v>
      </c>
      <c r="N56" s="749">
        <v>4250000</v>
      </c>
    </row>
    <row r="57" spans="1:14" ht="12.75">
      <c r="A57" s="758" t="s">
        <v>3</v>
      </c>
      <c r="B57" s="747" t="s">
        <v>0</v>
      </c>
      <c r="C57" s="747">
        <f>SUM('[2]Óvoda'!F57+'[2]Szeszk'!F57+'[2]HIVATAL'!F57+'[2]Noszlopy'!F57+'[2]Nemesvid)'!F57+'[2]Zene'!F57+'[2]Mikszáth'!F57+'[2]Szőcsény'!F57+'[2]Gimi'!F57+'[2]Szakképző'!F57+'[2]Szakszolgálat'!F57+'[2]HIVATAL'!F57)</f>
        <v>0</v>
      </c>
      <c r="D57" s="747">
        <f>SUM('[2]Óvoda'!D57+'[2]Szeszk'!D57+'[2]HIVATAL'!D57+'[2]Noszlopy'!D57+'[2]Nemesvid)'!D57+'[2]Zene'!D57+'[2]Mikszáth'!D57+'[2]Szőcsény'!D57+'[2]Gimi'!D57+'[2]Szakképző'!D57+'[2]Szakszolgálat'!D57+'[2]HIVATAL'!D57)</f>
        <v>280</v>
      </c>
      <c r="F57" s="747">
        <f>SUM('[2]Óvoda'!F57+'[2]Szeszk'!F57+'[2]HIVATAL'!F57+'[2]Noszlopy'!F57+'[2]Nemesvid)'!F57+'[2]Zene'!F57+'[2]Mikszáth'!F57+'[2]Szőcsény'!F57+'[2]Gimi'!F57+'[2]Szakképző'!F57+'[2]Szakszolgálat'!F57+'[2]HIVATAL'!F57)</f>
        <v>0</v>
      </c>
      <c r="G57" s="759">
        <v>28</v>
      </c>
      <c r="H57" s="759">
        <v>2.03</v>
      </c>
      <c r="I57" s="759"/>
      <c r="J57" s="759">
        <f>ROUND(D57/G57*H57,1)</f>
        <v>20.3</v>
      </c>
      <c r="K57" s="759"/>
      <c r="L57" s="747">
        <v>2540000</v>
      </c>
      <c r="M57" s="752">
        <f>J57*L57/12*4</f>
        <v>17187333.333333332</v>
      </c>
      <c r="N57" s="749">
        <v>17187333</v>
      </c>
    </row>
    <row r="58" spans="1:14" ht="12.75">
      <c r="A58" s="758" t="s">
        <v>4</v>
      </c>
      <c r="B58" s="747" t="s">
        <v>2</v>
      </c>
      <c r="C58" s="747">
        <f>SUM('[2]Óvoda'!F58+'[2]Szeszk'!F58+'[2]HIVATAL'!F58+'[2]Noszlopy'!F58+'[2]Nemesvid)'!F58+'[2]Zene'!F58+'[2]Mikszáth'!F58+'[2]Szőcsény'!F58+'[2]Gimi'!F58+'[2]Szakképző'!F58+'[2]Szakszolgálat'!F58+'[2]HIVATAL'!F58)</f>
        <v>0</v>
      </c>
      <c r="D58" s="747">
        <f>SUM('[2]Óvoda'!D58+'[2]Szeszk'!D58+'[2]HIVATAL'!D58+'[2]Noszlopy'!D58+'[2]Nemesvid)'!D58+'[2]Zene'!D58+'[2]Mikszáth'!D58+'[2]Szőcsény'!D58+'[2]Gimi'!D58+'[2]Szakképző'!D58+'[2]Szakszolgálat'!D58+'[2]HIVATAL'!D58)</f>
        <v>13</v>
      </c>
      <c r="F58" s="747">
        <f>SUM('[2]Óvoda'!F58+'[2]Szeszk'!F58+'[2]HIVATAL'!F58+'[2]Noszlopy'!F58+'[2]Nemesvid)'!F58+'[2]Zene'!F58+'[2]Mikszáth'!F58+'[2]Szőcsény'!F58+'[2]Gimi'!F58+'[2]Szakképző'!F58+'[2]Szakszolgálat'!F58+'[2]HIVATAL'!F58)</f>
        <v>0</v>
      </c>
      <c r="G58" s="759">
        <v>26</v>
      </c>
      <c r="H58" s="759">
        <v>2.03</v>
      </c>
      <c r="I58" s="759"/>
      <c r="J58" s="759">
        <f>ROUND(D58/G58*H58,1)</f>
        <v>1</v>
      </c>
      <c r="K58" s="759"/>
      <c r="L58" s="747">
        <v>2540000</v>
      </c>
      <c r="M58" s="752">
        <f>J58*L58/12*4</f>
        <v>846666.6666666666</v>
      </c>
      <c r="N58" s="749">
        <v>846667</v>
      </c>
    </row>
    <row r="59" spans="1:14" ht="12.75">
      <c r="A59" s="758" t="s">
        <v>5</v>
      </c>
      <c r="B59" s="746" t="s">
        <v>6</v>
      </c>
      <c r="C59" s="747">
        <f>SUM('[2]Óvoda'!F59+'[2]Szeszk'!F59+'[2]HIVATAL'!F59+'[2]Noszlopy'!F59+'[2]Nemesvid)'!F59+'[2]Zene'!F59+'[2]Mikszáth'!F59+'[2]Szőcsény'!F59+'[2]Gimi'!F59+'[2]Szakképző'!F59+'[2]Szakszolgálat'!F59+'[2]HIVATAL'!F59)</f>
        <v>204</v>
      </c>
      <c r="D59" s="747">
        <f>SUM('[2]Óvoda'!D59+'[2]Szeszk'!D59+'[2]HIVATAL'!D59+'[2]Noszlopy'!D59+'[2]Nemesvid)'!D59+'[2]Zene'!D59+'[2]Mikszáth'!D59+'[2]Szőcsény'!D59+'[2]Gimi'!D59+'[2]Szakképző'!D59+'[2]Szakszolgálat'!D59+'[2]HIVATAL'!D59)</f>
        <v>0</v>
      </c>
      <c r="F59" s="747">
        <f>SUM('[2]Óvoda'!F59+'[2]Szeszk'!F59+'[2]HIVATAL'!F59+'[2]Noszlopy'!F59+'[2]Nemesvid)'!F59+'[2]Zene'!F59+'[2]Mikszáth'!F59+'[2]Szőcsény'!F59+'[2]Gimi'!F59+'[2]Szakképző'!F59+'[2]Szakszolgálat'!F59+'[2]HIVATAL'!F59)</f>
        <v>204</v>
      </c>
      <c r="G59" s="747"/>
      <c r="H59" s="747"/>
      <c r="I59" s="747">
        <v>5680000</v>
      </c>
      <c r="J59" s="759"/>
      <c r="K59" s="759"/>
      <c r="L59" s="747">
        <v>40000</v>
      </c>
      <c r="M59" s="752">
        <f>C59*L59/12*8</f>
        <v>5440000</v>
      </c>
      <c r="N59" s="749">
        <v>5440000</v>
      </c>
    </row>
    <row r="60" spans="1:14" ht="22.5">
      <c r="A60" s="758" t="s">
        <v>7</v>
      </c>
      <c r="B60" s="746" t="s">
        <v>8</v>
      </c>
      <c r="C60" s="747">
        <f>SUM('[2]Óvoda'!F60+'[2]Szeszk'!F60+'[2]HIVATAL'!F60+'[2]Noszlopy'!F60+'[2]Nemesvid)'!F60+'[2]Zene'!F60+'[2]Mikszáth'!F60+'[2]Szőcsény'!F60+'[2]Gimi'!F60+'[2]Szakképző'!F60+'[2]Szakszolgálat'!F60+'[2]HIVATAL'!F60)</f>
        <v>118</v>
      </c>
      <c r="D60" s="747">
        <f>SUM('[2]Óvoda'!D60+'[2]Szeszk'!D60+'[2]HIVATAL'!D60+'[2]Noszlopy'!D60+'[2]Nemesvid)'!D60+'[2]Zene'!D60+'[2]Mikszáth'!D60+'[2]Szőcsény'!D60+'[2]Gimi'!D60+'[2]Szakképző'!D60+'[2]Szakszolgálat'!D60+'[2]HIVATAL'!D60)</f>
        <v>0</v>
      </c>
      <c r="F60" s="747">
        <f>SUM('[2]Óvoda'!F60+'[2]Szeszk'!F60+'[2]HIVATAL'!F60+'[2]Noszlopy'!F60+'[2]Nemesvid)'!F60+'[2]Zene'!F60+'[2]Mikszáth'!F60+'[2]Szőcsény'!F60+'[2]Gimi'!F60+'[2]Szakképző'!F60+'[2]Szakszolgálat'!F60+'[2]HIVATAL'!F60)</f>
        <v>118</v>
      </c>
      <c r="G60" s="747"/>
      <c r="H60" s="747"/>
      <c r="I60" s="747">
        <v>3360000</v>
      </c>
      <c r="J60" s="759"/>
      <c r="K60" s="759"/>
      <c r="L60" s="747">
        <v>40000</v>
      </c>
      <c r="M60" s="752">
        <f>C60*L60/12*8</f>
        <v>3146666.6666666665</v>
      </c>
      <c r="N60" s="749">
        <v>3146667</v>
      </c>
    </row>
    <row r="61" spans="1:14" ht="12.75">
      <c r="A61" s="758" t="s">
        <v>9</v>
      </c>
      <c r="B61" s="746" t="s">
        <v>6</v>
      </c>
      <c r="C61" s="747">
        <f>SUM('[2]Óvoda'!F61+'[2]Szeszk'!F61+'[2]HIVATAL'!F61+'[2]Noszlopy'!F61+'[2]Nemesvid)'!F61+'[2]Zene'!F61+'[2]Mikszáth'!F61+'[2]Szőcsény'!F61+'[2]Gimi'!F61+'[2]Szakképző'!F61+'[2]Szakszolgálat'!F61+'[2]HIVATAL'!F61)</f>
        <v>0</v>
      </c>
      <c r="D61" s="747">
        <f>SUM('[2]Óvoda'!D61+'[2]Szeszk'!D61+'[2]HIVATAL'!D61+'[2]Noszlopy'!D61+'[2]Nemesvid)'!D61+'[2]Zene'!D61+'[2]Mikszáth'!D61+'[2]Szőcsény'!D61+'[2]Gimi'!D61+'[2]Szakképző'!D61+'[2]Szakszolgálat'!D61+'[2]HIVATAL'!D61)</f>
        <v>205</v>
      </c>
      <c r="F61" s="747">
        <f>SUM('[2]Óvoda'!F61+'[2]Szeszk'!F61+'[2]HIVATAL'!F61+'[2]Noszlopy'!F61+'[2]Nemesvid)'!F61+'[2]Zene'!F61+'[2]Mikszáth'!F61+'[2]Szőcsény'!F61+'[2]Gimi'!F61+'[2]Szakképző'!F61+'[2]Szakszolgálat'!F61+'[2]HIVATAL'!F61)</f>
        <v>0</v>
      </c>
      <c r="G61" s="747"/>
      <c r="H61" s="747"/>
      <c r="I61" s="747"/>
      <c r="J61" s="759"/>
      <c r="K61" s="759"/>
      <c r="L61" s="747">
        <v>38000</v>
      </c>
      <c r="M61" s="752">
        <f>D61*L61/12*4</f>
        <v>2596666.6666666665</v>
      </c>
      <c r="N61" s="749">
        <v>2596667</v>
      </c>
    </row>
    <row r="62" spans="1:14" ht="22.5">
      <c r="A62" s="758" t="s">
        <v>10</v>
      </c>
      <c r="B62" s="746" t="s">
        <v>11</v>
      </c>
      <c r="C62" s="747">
        <f>SUM('[2]Óvoda'!F62+'[2]Szeszk'!F62+'[2]HIVATAL'!F62+'[2]Noszlopy'!F62+'[2]Nemesvid)'!F62+'[2]Zene'!F62+'[2]Mikszáth'!F62+'[2]Szőcsény'!F62+'[2]Gimi'!F62+'[2]Szakképző'!F62+'[2]Szakszolgálat'!F62+'[2]HIVATAL'!F62)</f>
        <v>0</v>
      </c>
      <c r="D62" s="747">
        <f>SUM('[2]Óvoda'!D62+'[2]Szeszk'!D62+'[2]HIVATAL'!D62+'[2]Noszlopy'!D62+'[2]Nemesvid)'!D62+'[2]Zene'!D62+'[2]Mikszáth'!D62+'[2]Szőcsény'!D62+'[2]Gimi'!D62+'[2]Szakképző'!D62+'[2]Szakszolgálat'!D62+'[2]HIVATAL'!D62)</f>
        <v>118</v>
      </c>
      <c r="F62" s="747">
        <f>SUM('[2]Óvoda'!F62+'[2]Szeszk'!F62+'[2]HIVATAL'!F62+'[2]Noszlopy'!F62+'[2]Nemesvid)'!F62+'[2]Zene'!F62+'[2]Mikszáth'!F62+'[2]Szőcsény'!F62+'[2]Gimi'!F62+'[2]Szakképző'!F62+'[2]Szakszolgálat'!F62+'[2]HIVATAL'!F62)</f>
        <v>0</v>
      </c>
      <c r="G62" s="747"/>
      <c r="H62" s="747"/>
      <c r="I62" s="747"/>
      <c r="J62" s="759"/>
      <c r="K62" s="759"/>
      <c r="L62" s="747">
        <v>38000</v>
      </c>
      <c r="M62" s="752">
        <f>D62*L62/12*4</f>
        <v>1494666.6666666667</v>
      </c>
      <c r="N62" s="749">
        <v>1494667</v>
      </c>
    </row>
    <row r="63" spans="1:14" ht="22.5">
      <c r="A63" s="745" t="s">
        <v>12</v>
      </c>
      <c r="B63" s="746" t="s">
        <v>13</v>
      </c>
      <c r="C63" s="747">
        <f>SUM('[2]Óvoda'!F63+'[2]Szeszk'!F63+'[2]HIVATAL'!F63+'[2]Noszlopy'!F63+'[2]Nemesvid)'!F63+'[2]Zene'!F63+'[2]Mikszáth'!F63+'[2]Szőcsény'!F63+'[2]Gimi'!F63+'[2]Szakképző'!F63+'[2]Szakszolgálat'!F63+'[2]HIVATAL'!F63)</f>
        <v>32</v>
      </c>
      <c r="D63" s="747">
        <f>SUM('[2]Óvoda'!D63+'[2]Szeszk'!D63+'[2]HIVATAL'!D63+'[2]Noszlopy'!D63+'[2]Nemesvid)'!D63+'[2]Zene'!D63+'[2]Mikszáth'!D63+'[2]Szőcsény'!D63+'[2]Gimi'!D63+'[2]Szakképző'!D63+'[2]Szakszolgálat'!D63+'[2]HIVATAL'!D63)</f>
        <v>0</v>
      </c>
      <c r="F63" s="747">
        <f>SUM('[2]Óvoda'!F63+'[2]Szeszk'!F63+'[2]HIVATAL'!F63+'[2]Noszlopy'!F63+'[2]Nemesvid)'!F63+'[2]Zene'!F63+'[2]Mikszáth'!F63+'[2]Szőcsény'!F63+'[2]Gimi'!F63+'[2]Szakképző'!F63+'[2]Szakszolgálat'!F63+'[2]HIVATAL'!F63)</f>
        <v>32</v>
      </c>
      <c r="G63" s="747"/>
      <c r="H63" s="747"/>
      <c r="I63" s="747">
        <v>7242000</v>
      </c>
      <c r="J63" s="759"/>
      <c r="K63" s="759"/>
      <c r="L63" s="747">
        <v>112000</v>
      </c>
      <c r="M63" s="752">
        <f>C63*L63/12*8</f>
        <v>2389333.3333333335</v>
      </c>
      <c r="N63" s="749">
        <v>2389333</v>
      </c>
    </row>
    <row r="64" spans="1:14" ht="22.5">
      <c r="A64" s="745" t="s">
        <v>12</v>
      </c>
      <c r="B64" s="746" t="s">
        <v>13</v>
      </c>
      <c r="C64" s="747">
        <f>SUM('[2]Óvoda'!F64+'[2]Szeszk'!F64+'[2]HIVATAL'!F64+'[2]Noszlopy'!F64+'[2]Nemesvid)'!F64+'[2]Zene'!F64+'[2]Mikszáth'!F64+'[2]Szőcsény'!F64+'[2]Gimi'!F64+'[2]Szakképző'!F64+'[2]Szakszolgálat'!F64+'[2]HIVATAL'!F64)</f>
        <v>0</v>
      </c>
      <c r="D64" s="747">
        <f>SUM('[2]Óvoda'!D64+'[2]Szeszk'!D64+'[2]HIVATAL'!D64+'[2]Noszlopy'!D64+'[2]Nemesvid)'!D64+'[2]Zene'!D64+'[2]Mikszáth'!D64+'[2]Szőcsény'!D64+'[2]Gimi'!D64+'[2]Szakképző'!D64+'[2]Szakszolgálat'!D64+'[2]HIVATAL'!D64)</f>
        <v>45</v>
      </c>
      <c r="F64" s="747">
        <f>SUM('[2]Óvoda'!F64+'[2]Szeszk'!F64+'[2]HIVATAL'!F64+'[2]Noszlopy'!F64+'[2]Nemesvid)'!F64+'[2]Zene'!F64+'[2]Mikszáth'!F64+'[2]Szőcsény'!F64+'[2]Gimi'!F64+'[2]Szakképző'!F64+'[2]Szakszolgálat'!F64+'[2]HIVATAL'!F64)</f>
        <v>0</v>
      </c>
      <c r="G64" s="747"/>
      <c r="H64" s="747"/>
      <c r="I64" s="747">
        <v>3173333</v>
      </c>
      <c r="J64" s="759"/>
      <c r="K64" s="759"/>
      <c r="L64" s="747">
        <v>106000</v>
      </c>
      <c r="M64" s="752">
        <f>D64*L64/12*4</f>
        <v>1590000</v>
      </c>
      <c r="N64" s="749">
        <v>1590000</v>
      </c>
    </row>
    <row r="65" spans="1:14" ht="12.75">
      <c r="A65" s="745" t="s">
        <v>14</v>
      </c>
      <c r="B65" s="746" t="s">
        <v>15</v>
      </c>
      <c r="C65" s="747">
        <f>SUM('[2]Óvoda'!F65+'[2]Szeszk'!F65+'[2]HIVATAL'!F65+'[2]Noszlopy'!F65+'[2]Nemesvid)'!F65+'[2]Zene'!F65+'[2]Mikszáth'!F65+'[2]Szőcsény'!F65+'[2]Gimi'!F65+'[2]Szakképző'!F65+'[2]Szakszolgálat'!F65+'[2]HIVATAL'!F65)</f>
        <v>114</v>
      </c>
      <c r="D65" s="747">
        <f>SUM('[2]Óvoda'!D65+'[2]Szeszk'!D65+'[2]HIVATAL'!D65+'[2]Noszlopy'!D65+'[2]Nemesvid)'!D65+'[2]Zene'!D65+'[2]Mikszáth'!D65+'[2]Szőcsény'!D65+'[2]Gimi'!D65+'[2]Szakképző'!D65+'[2]Szakszolgálat'!D65+'[2]HIVATAL'!D65)</f>
        <v>0</v>
      </c>
      <c r="F65" s="747">
        <f>SUM('[2]Óvoda'!F65+'[2]Szeszk'!F65+'[2]HIVATAL'!F65+'[2]Noszlopy'!F65+'[2]Nemesvid)'!F65+'[2]Zene'!F65+'[2]Mikszáth'!F65+'[2]Szőcsény'!F65+'[2]Gimi'!F65+'[2]Szakképző'!F65+'[2]Szakszolgálat'!F65+'[2]HIVATAL'!F65)</f>
        <v>114</v>
      </c>
      <c r="G65" s="747"/>
      <c r="H65" s="747"/>
      <c r="I65" s="747">
        <v>9617067</v>
      </c>
      <c r="J65" s="759"/>
      <c r="K65" s="759"/>
      <c r="L65" s="747">
        <v>156800</v>
      </c>
      <c r="M65" s="752">
        <f>C65*L65/12*8</f>
        <v>11916800</v>
      </c>
      <c r="N65" s="749">
        <v>11916800</v>
      </c>
    </row>
    <row r="66" spans="1:14" ht="12.75">
      <c r="A66" s="745" t="s">
        <v>16</v>
      </c>
      <c r="B66" s="746" t="s">
        <v>15</v>
      </c>
      <c r="C66" s="747">
        <f>SUM('[2]Óvoda'!F66+'[2]Szeszk'!F66+'[2]HIVATAL'!F66+'[2]Noszlopy'!F66+'[2]Nemesvid)'!F66+'[2]Zene'!F66+'[2]Mikszáth'!F66+'[2]Szőcsény'!F66+'[2]Gimi'!F66+'[2]Szakképző'!F66+'[2]Szakszolgálat'!F66+'[2]HIVATAL'!F66)</f>
        <v>0</v>
      </c>
      <c r="D66" s="747">
        <f>SUM('[2]Óvoda'!D66+'[2]Szeszk'!D66+'[2]HIVATAL'!D66+'[2]Noszlopy'!D66+'[2]Nemesvid)'!D66+'[2]Zene'!D66+'[2]Mikszáth'!D66+'[2]Szőcsény'!D66+'[2]Gimi'!D66+'[2]Szakképző'!D66+'[2]Szakszolgálat'!D66+'[2]HIVATAL'!D66)</f>
        <v>100</v>
      </c>
      <c r="F66" s="747">
        <f>SUM('[2]Óvoda'!F66+'[2]Szeszk'!F66+'[2]HIVATAL'!F66+'[2]Noszlopy'!F66+'[2]Nemesvid)'!F66+'[2]Zene'!F66+'[2]Mikszáth'!F66+'[2]Szőcsény'!F66+'[2]Gimi'!F66+'[2]Szakképző'!F66+'[2]Szakszolgálat'!F66+'[2]HIVATAL'!F66)</f>
        <v>0</v>
      </c>
      <c r="G66" s="747"/>
      <c r="H66" s="747"/>
      <c r="I66" s="747">
        <v>5697067</v>
      </c>
      <c r="J66" s="759"/>
      <c r="K66" s="759"/>
      <c r="L66" s="747">
        <v>148400</v>
      </c>
      <c r="M66" s="752">
        <f>D66*L66/12*4</f>
        <v>4946666.666666667</v>
      </c>
      <c r="N66" s="749">
        <v>4946667</v>
      </c>
    </row>
    <row r="67" spans="1:14" ht="12.75">
      <c r="A67" s="745" t="s">
        <v>17</v>
      </c>
      <c r="B67" s="747" t="s">
        <v>18</v>
      </c>
      <c r="C67" s="747">
        <f>SUM('[2]Óvoda'!F67+'[2]Szeszk'!F67+'[2]HIVATAL'!F67+'[2]Noszlopy'!F67+'[2]Nemesvid)'!F67+'[2]Zene'!F67+'[2]Mikszáth'!F67+'[2]Szőcsény'!F67+'[2]Gimi'!F67+'[2]Szakképző'!F67+'[2]Szakszolgálat'!F67+'[2]HIVATAL'!F67)</f>
        <v>65</v>
      </c>
      <c r="D67" s="747">
        <f>SUM('[2]Óvoda'!D67+'[2]Szeszk'!D67+'[2]HIVATAL'!D67+'[2]Noszlopy'!D67+'[2]Nemesvid)'!D67+'[2]Zene'!D67+'[2]Mikszáth'!D67+'[2]Szőcsény'!D67+'[2]Gimi'!D67+'[2]Szakképző'!D67+'[2]Szakszolgálat'!D67+'[2]HIVATAL'!D67)</f>
        <v>0</v>
      </c>
      <c r="F67" s="747">
        <f>SUM('[2]Óvoda'!F67+'[2]Szeszk'!F67+'[2]HIVATAL'!F67+'[2]Noszlopy'!F67+'[2]Nemesvid)'!F67+'[2]Zene'!F67+'[2]Mikszáth'!F67+'[2]Szőcsény'!F67+'[2]Gimi'!F67+'[2]Szakképző'!F67+'[2]Szakszolgálat'!F67+'[2]HIVATAL'!F67)</f>
        <v>65</v>
      </c>
      <c r="G67" s="747"/>
      <c r="H67" s="747"/>
      <c r="I67" s="747">
        <v>2016000</v>
      </c>
      <c r="J67" s="759"/>
      <c r="K67" s="759"/>
      <c r="L67" s="747">
        <v>67200</v>
      </c>
      <c r="M67" s="752">
        <f>C67*L67/12*8</f>
        <v>2912000</v>
      </c>
      <c r="N67" s="749">
        <v>2912000</v>
      </c>
    </row>
    <row r="68" spans="1:14" ht="12.75">
      <c r="A68" s="745" t="s">
        <v>17</v>
      </c>
      <c r="B68" s="747" t="s">
        <v>18</v>
      </c>
      <c r="C68" s="747">
        <f>SUM('[2]Óvoda'!F68+'[2]Szeszk'!F68+'[2]HIVATAL'!F68+'[2]Noszlopy'!F68+'[2]Nemesvid)'!F68+'[2]Zene'!F68+'[2]Mikszáth'!F68+'[2]Szőcsény'!F68+'[2]Gimi'!F68+'[2]Szakképző'!F68+'[2]Szakszolgálat'!F68+'[2]HIVATAL'!F68)</f>
        <v>0</v>
      </c>
      <c r="D68" s="747">
        <f>SUM('[2]Óvoda'!D68+'[2]Szeszk'!D68+'[2]HIVATAL'!D68+'[2]Noszlopy'!D68+'[2]Nemesvid)'!D68+'[2]Zene'!D68+'[2]Mikszáth'!D68+'[2]Szőcsény'!D68+'[2]Gimi'!D68+'[2]Szakképző'!D68+'[2]Szakszolgálat'!D68+'[2]HIVATAL'!D68)</f>
        <v>70</v>
      </c>
      <c r="F68" s="747">
        <f>SUM('[2]Óvoda'!F68+'[2]Szeszk'!F68+'[2]HIVATAL'!F68+'[2]Noszlopy'!F68+'[2]Nemesvid)'!F68+'[2]Zene'!F68+'[2]Mikszáth'!F68+'[2]Szőcsény'!F68+'[2]Gimi'!F68+'[2]Szakképző'!F68+'[2]Szakszolgálat'!F68+'[2]HIVATAL'!F68)</f>
        <v>0</v>
      </c>
      <c r="G68" s="747"/>
      <c r="H68" s="747"/>
      <c r="I68" s="747">
        <v>940800</v>
      </c>
      <c r="J68" s="759"/>
      <c r="K68" s="759"/>
      <c r="L68" s="747">
        <v>63600</v>
      </c>
      <c r="M68" s="752">
        <f>D68*L68/12*4</f>
        <v>1484000</v>
      </c>
      <c r="N68" s="749">
        <v>1484000</v>
      </c>
    </row>
    <row r="69" spans="1:14" ht="12.75">
      <c r="A69" s="745" t="s">
        <v>19</v>
      </c>
      <c r="B69" s="747" t="s">
        <v>20</v>
      </c>
      <c r="C69" s="747">
        <f>SUM('[2]Óvoda'!F69+'[2]Szeszk'!F69+'[2]HIVATAL'!F69+'[2]Noszlopy'!F69+'[2]Nemesvid)'!F69+'[2]Zene'!F69+'[2]Mikszáth'!F69+'[2]Szőcsény'!F69+'[2]Gimi'!F69+'[2]Szakképző'!F69+'[2]Szakszolgálat'!F69+'[2]HIVATAL'!F69)</f>
        <v>62</v>
      </c>
      <c r="D69" s="747" t="s">
        <v>700</v>
      </c>
      <c r="F69" s="747">
        <f>SUM('[2]Óvoda'!F69+'[2]Szeszk'!F69+'[2]HIVATAL'!F69+'[2]Noszlopy'!F69+'[2]Nemesvid)'!F69+'[2]Zene'!F69+'[2]Mikszáth'!F69+'[2]Szőcsény'!F69+'[2]Gimi'!F69+'[2]Szakképző'!F69+'[2]Szakszolgálat'!F69+'[2]HIVATAL'!F69)</f>
        <v>62</v>
      </c>
      <c r="G69" s="747"/>
      <c r="H69" s="747"/>
      <c r="I69" s="747">
        <v>1120000</v>
      </c>
      <c r="J69" s="759"/>
      <c r="K69" s="759"/>
      <c r="L69" s="747">
        <v>22000</v>
      </c>
      <c r="M69" s="752">
        <f>C69*L69/12*8</f>
        <v>909333.3333333334</v>
      </c>
      <c r="N69" s="749">
        <v>925867</v>
      </c>
    </row>
    <row r="70" spans="1:14" ht="12.75">
      <c r="A70" s="745" t="s">
        <v>19</v>
      </c>
      <c r="B70" s="747" t="s">
        <v>20</v>
      </c>
      <c r="C70" s="747">
        <f>SUM('[2]Óvoda'!F70+'[2]Szeszk'!F70+'[2]HIVATAL'!F70+'[2]Noszlopy'!F70+'[2]Nemesvid)'!F70+'[2]Zene'!F70+'[2]Mikszáth'!F70+'[2]Szőcsény'!F70+'[2]Gimi'!F70+'[2]Szakképző'!F70+'[2]Szakszolgálat'!F70+'[2]HIVATAL'!F70)</f>
        <v>0</v>
      </c>
      <c r="D70" s="747">
        <f>SUM('[2]Óvoda'!D70+'[2]Szeszk'!D70+'[2]HIVATAL'!D70+'[2]Noszlopy'!D70+'[2]Nemesvid)'!D70+'[2]Zene'!D70+'[2]Mikszáth'!D70+'[2]Szőcsény'!D70+'[2]Gimi'!D70+'[2]Szakképző'!D70+'[2]Szakszolgálat'!D70+'[2]HIVATAL'!D70)</f>
        <v>75</v>
      </c>
      <c r="F70" s="747">
        <f>SUM('[2]Óvoda'!F70+'[2]Szeszk'!F70+'[2]HIVATAL'!F70+'[2]Noszlopy'!F70+'[2]Nemesvid)'!F70+'[2]Zene'!F70+'[2]Mikszáth'!F70+'[2]Szőcsény'!F70+'[2]Gimi'!F70+'[2]Szakképző'!F70+'[2]Szakszolgálat'!F70+'[2]HIVATAL'!F70)</f>
        <v>0</v>
      </c>
      <c r="G70" s="747"/>
      <c r="H70" s="747"/>
      <c r="I70" s="747">
        <v>701867</v>
      </c>
      <c r="J70" s="759"/>
      <c r="K70" s="759"/>
      <c r="L70" s="747">
        <v>21200</v>
      </c>
      <c r="M70" s="752">
        <f>D70*L70/12*4</f>
        <v>530000</v>
      </c>
      <c r="N70" s="749">
        <v>530000</v>
      </c>
    </row>
    <row r="71" spans="1:14" ht="12.75">
      <c r="A71" s="758" t="s">
        <v>21</v>
      </c>
      <c r="B71" s="747" t="s">
        <v>22</v>
      </c>
      <c r="C71" s="747">
        <f>SUM('[2]Óvoda'!F71+'[2]Szeszk'!F71+'[2]HIVATAL'!F71+'[2]Noszlopy'!F71+'[2]Nemesvid)'!F71+'[2]Zene'!F71+'[2]Mikszáth'!F71+'[2]Szőcsény'!F71+'[2]Gimi'!F71+'[2]Szakképző'!F71+'[2]Szakszolgálat'!F71+'[2]HIVATAL'!F71)</f>
        <v>312</v>
      </c>
      <c r="D71" s="747">
        <f>SUM('[2]Óvoda'!D71+'[2]Szeszk'!D71+'[2]HIVATAL'!D71+'[2]Noszlopy'!D71+'[2]Nemesvid)'!D71+'[2]Zene'!D71+'[2]Mikszáth'!D71+'[2]Szőcsény'!D71+'[2]Gimi'!D71+'[2]Szakképző'!D71+'[2]Szakszolgálat'!D71+'[2]HIVATAL'!D71)</f>
        <v>0</v>
      </c>
      <c r="F71" s="747">
        <f>SUM('[2]Óvoda'!F71+'[2]Szeszk'!F71+'[2]HIVATAL'!F71+'[2]Noszlopy'!F71+'[2]Nemesvid)'!F71+'[2]Zene'!F71+'[2]Mikszáth'!F71+'[2]Szőcsény'!F71+'[2]Gimi'!F71+'[2]Szakképző'!F71+'[2]Szakszolgálat'!F71+'[2]HIVATAL'!F71)</f>
        <v>312</v>
      </c>
      <c r="G71" s="759">
        <v>10</v>
      </c>
      <c r="H71" s="759">
        <v>0.08</v>
      </c>
      <c r="I71" s="759"/>
      <c r="J71" s="759"/>
      <c r="K71" s="759">
        <f>ROUND(F71/G71*H71,1)</f>
        <v>2.5</v>
      </c>
      <c r="L71" s="747">
        <v>2550000</v>
      </c>
      <c r="M71" s="752">
        <f>K71*L71/12*8</f>
        <v>4250000</v>
      </c>
      <c r="N71" s="749">
        <v>4250000</v>
      </c>
    </row>
    <row r="72" spans="1:14" ht="12.75">
      <c r="A72" s="758" t="s">
        <v>23</v>
      </c>
      <c r="B72" s="747" t="s">
        <v>24</v>
      </c>
      <c r="C72" s="747">
        <f>SUM('[2]Óvoda'!F72+'[2]Szeszk'!F72+'[2]HIVATAL'!F72+'[2]Noszlopy'!F72+'[2]Nemesvid)'!F72+'[2]Zene'!F72+'[2]Mikszáth'!F72+'[2]Szőcsény'!F72+'[2]Gimi'!F72+'[2]Szakképző'!F72+'[2]Szakszolgálat'!F72+'[2]HIVATAL'!F72)</f>
        <v>0</v>
      </c>
      <c r="D72" s="747">
        <f>SUM('[2]Óvoda'!D72+'[2]Szeszk'!D72+'[2]HIVATAL'!D72+'[2]Noszlopy'!D72+'[2]Nemesvid)'!D72+'[2]Zene'!D72+'[2]Mikszáth'!D72+'[2]Szőcsény'!D72+'[2]Gimi'!D72+'[2]Szakképző'!D72+'[2]Szakszolgálat'!D72+'[2]HIVATAL'!D72)</f>
        <v>312</v>
      </c>
      <c r="F72" s="747">
        <f>SUM('[2]Óvoda'!F72+'[2]Szeszk'!F72+'[2]HIVATAL'!F72+'[2]Noszlopy'!F72+'[2]Nemesvid)'!F72+'[2]Zene'!F72+'[2]Mikszáth'!F72+'[2]Szőcsény'!F72+'[2]Gimi'!F72+'[2]Szakképző'!F72+'[2]Szakszolgálat'!F72+'[2]HIVATAL'!F72)</f>
        <v>0</v>
      </c>
      <c r="G72" s="759">
        <v>10</v>
      </c>
      <c r="H72" s="759">
        <v>0.08</v>
      </c>
      <c r="I72" s="759">
        <v>1866667</v>
      </c>
      <c r="J72" s="759">
        <f>ROUND(D72/G72*H72,1)</f>
        <v>2.5</v>
      </c>
      <c r="K72" s="759">
        <f>ROUND(F72/G72*H72,1)</f>
        <v>0</v>
      </c>
      <c r="L72" s="747">
        <v>2540000</v>
      </c>
      <c r="M72" s="752">
        <f>J72*L72/12*4</f>
        <v>2116666.6666666665</v>
      </c>
      <c r="N72" s="749">
        <v>2116667</v>
      </c>
    </row>
    <row r="73" spans="1:14" ht="12.75">
      <c r="A73" s="758" t="s">
        <v>25</v>
      </c>
      <c r="B73" s="747" t="s">
        <v>26</v>
      </c>
      <c r="C73" s="747">
        <f>SUM('[2]Óvoda'!F73+'[2]Szeszk'!F73+'[2]HIVATAL'!F73+'[2]Noszlopy'!F73+'[2]Nemesvid)'!F73+'[2]Zene'!F73+'[2]Mikszáth'!F73+'[2]Szőcsény'!F73+'[2]Gimi'!F73+'[2]Szakképző'!F73+'[2]Szakszolgálat'!F73+'[2]HIVATAL'!F73)</f>
        <v>312</v>
      </c>
      <c r="D73" s="747">
        <f>SUM('[2]Óvoda'!D73+'[2]Szeszk'!D73+'[2]HIVATAL'!D73+'[2]Noszlopy'!D73+'[2]Nemesvid)'!D73+'[2]Zene'!D73+'[2]Mikszáth'!D73+'[2]Szőcsény'!D73+'[2]Gimi'!D73+'[2]Szakképző'!D73+'[2]Szakszolgálat'!D73+'[2]HIVATAL'!D73)</f>
        <v>0</v>
      </c>
      <c r="F73" s="747">
        <f>SUM('[2]Óvoda'!F73+'[2]Szeszk'!F73+'[2]HIVATAL'!F73+'[2]Noszlopy'!F73+'[2]Nemesvid)'!F73+'[2]Zene'!F73+'[2]Mikszáth'!F73+'[2]Szőcsény'!F73+'[2]Gimi'!F73+'[2]Szakképző'!F73+'[2]Szakszolgálat'!F73+'[2]HIVATAL'!F73)</f>
        <v>312</v>
      </c>
      <c r="G73" s="759"/>
      <c r="H73" s="759"/>
      <c r="I73" s="759"/>
      <c r="J73" s="759"/>
      <c r="K73" s="759"/>
      <c r="L73" s="747">
        <v>20000</v>
      </c>
      <c r="M73" s="752">
        <f>C73*L73/12*8</f>
        <v>4160000</v>
      </c>
      <c r="N73" s="749">
        <v>4160000</v>
      </c>
    </row>
    <row r="74" spans="1:14" ht="12.75">
      <c r="A74" s="758" t="s">
        <v>27</v>
      </c>
      <c r="B74" s="747" t="s">
        <v>26</v>
      </c>
      <c r="C74" s="747">
        <f>SUM('[2]Óvoda'!F74+'[2]Szeszk'!F74+'[2]HIVATAL'!F74+'[2]Noszlopy'!F74+'[2]Nemesvid)'!F74+'[2]Zene'!F74+'[2]Mikszáth'!F74+'[2]Szőcsény'!F74+'[2]Gimi'!F74+'[2]Szakképző'!F74+'[2]Szakszolgálat'!F74+'[2]HIVATAL'!F74)</f>
        <v>0</v>
      </c>
      <c r="D74" s="747">
        <f>SUM('[2]Óvoda'!D74+'[2]Szeszk'!D74+'[2]HIVATAL'!D74+'[2]Noszlopy'!D74+'[2]Nemesvid)'!D74+'[2]Zene'!D74+'[2]Mikszáth'!D74+'[2]Szőcsény'!D74+'[2]Gimi'!D74+'[2]Szakképző'!D74+'[2]Szakszolgálat'!D74+'[2]HIVATAL'!D74)</f>
        <v>312</v>
      </c>
      <c r="F74" s="747">
        <f>SUM('[2]Óvoda'!F74+'[2]Szeszk'!F74+'[2]HIVATAL'!F74+'[2]Noszlopy'!F74+'[2]Nemesvid)'!F74+'[2]Zene'!F74+'[2]Mikszáth'!F74+'[2]Szőcsény'!F74+'[2]Gimi'!F74+'[2]Szakképző'!F74+'[2]Szakszolgálat'!F74+'[2]HIVATAL'!F74)</f>
        <v>0</v>
      </c>
      <c r="G74" s="759"/>
      <c r="H74" s="759"/>
      <c r="I74" s="759"/>
      <c r="J74" s="759"/>
      <c r="K74" s="759"/>
      <c r="L74" s="747">
        <v>19000</v>
      </c>
      <c r="M74" s="752">
        <f>D74*L74/12*4</f>
        <v>1976000</v>
      </c>
      <c r="N74" s="749">
        <v>1976000</v>
      </c>
    </row>
    <row r="75" spans="1:14" ht="12.75">
      <c r="A75" s="758" t="s">
        <v>28</v>
      </c>
      <c r="B75" s="747" t="s">
        <v>29</v>
      </c>
      <c r="C75" s="747">
        <f>SUM('[2]Óvoda'!F75+'[2]Szeszk'!F75+'[2]HIVATAL'!F75+'[2]Noszlopy'!F75+'[2]Nemesvid)'!F75+'[2]Zene'!F75+'[2]Mikszáth'!F75+'[2]Szőcsény'!F75+'[2]Gimi'!F75+'[2]Szakképző'!F75+'[2]Szakszolgálat'!F75+'[2]HIVATAL'!F75)</f>
        <v>192</v>
      </c>
      <c r="D75" s="747">
        <f>SUM('[2]Óvoda'!D75+'[2]Szeszk'!D75+'[2]HIVATAL'!D75+'[2]Noszlopy'!D75+'[2]Nemesvid)'!D75+'[2]Zene'!D75+'[2]Mikszáth'!D75+'[2]Szőcsény'!D75+'[2]Gimi'!D75+'[2]Szakképző'!D75+'[2]Szakszolgálat'!D75+'[2]HIVATAL'!D75)</f>
        <v>0</v>
      </c>
      <c r="F75" s="747">
        <f>SUM('[2]Óvoda'!F75+'[2]Szeszk'!F75+'[2]HIVATAL'!F75+'[2]Noszlopy'!F75+'[2]Nemesvid)'!F75+'[2]Zene'!F75+'[2]Mikszáth'!F75+'[2]Szőcsény'!F75+'[2]Gimi'!F75+'[2]Szakképző'!F75+'[2]Szakszolgálat'!F75+'[2]HIVATAL'!F75)</f>
        <v>192</v>
      </c>
      <c r="G75" s="759">
        <v>8</v>
      </c>
      <c r="H75" s="759">
        <v>0.17</v>
      </c>
      <c r="I75" s="759"/>
      <c r="J75" s="759"/>
      <c r="K75" s="759">
        <f>ROUND(F75/G75*H75,1)</f>
        <v>4.1</v>
      </c>
      <c r="L75" s="747">
        <v>2550000</v>
      </c>
      <c r="M75" s="752">
        <f>K75*L75/12*8</f>
        <v>6970000</v>
      </c>
      <c r="N75" s="749">
        <v>6970000</v>
      </c>
    </row>
    <row r="76" spans="1:14" ht="12.75">
      <c r="A76" s="758" t="s">
        <v>30</v>
      </c>
      <c r="B76" s="747" t="s">
        <v>31</v>
      </c>
      <c r="C76" s="747">
        <f>SUM('[2]Óvoda'!F76+'[2]Szeszk'!F76+'[2]HIVATAL'!F76+'[2]Noszlopy'!F76+'[2]Nemesvid)'!F76+'[2]Zene'!F76+'[2]Mikszáth'!F76+'[2]Szőcsény'!F76+'[2]Gimi'!F76+'[2]Szakképző'!F76+'[2]Szakszolgálat'!F76+'[2]HIVATAL'!F76)</f>
        <v>0</v>
      </c>
      <c r="D76" s="747">
        <f>SUM('[2]Óvoda'!D76+'[2]Szeszk'!D76+'[2]HIVATAL'!D76+'[2]Noszlopy'!D76+'[2]Nemesvid)'!D76+'[2]Zene'!D76+'[2]Mikszáth'!D76+'[2]Szőcsény'!D76+'[2]Gimi'!D76+'[2]Szakképző'!D76+'[2]Szakszolgálat'!D76+'[2]HIVATAL'!D76)</f>
        <v>200</v>
      </c>
      <c r="F76" s="747">
        <f>SUM('[2]Óvoda'!F76+'[2]Szeszk'!F76+'[2]HIVATAL'!F76+'[2]Noszlopy'!F76+'[2]Nemesvid)'!F76+'[2]Zene'!F76+'[2]Mikszáth'!F76+'[2]Szőcsény'!F76+'[2]Gimi'!F76+'[2]Szakképző'!F76+'[2]Szakszolgálat'!F76+'[2]HIVATAL'!F76)</f>
        <v>0</v>
      </c>
      <c r="G76" s="759">
        <v>8</v>
      </c>
      <c r="H76" s="759">
        <v>0.17</v>
      </c>
      <c r="I76" s="759">
        <v>3740000</v>
      </c>
      <c r="J76" s="759">
        <f>ROUND(D76/G76*H76,1)</f>
        <v>4.3</v>
      </c>
      <c r="K76" s="759">
        <f>ROUND(F76/G76*H76,1)</f>
        <v>0</v>
      </c>
      <c r="L76" s="747">
        <v>2540000</v>
      </c>
      <c r="M76" s="752">
        <f>J76*L76/12*4</f>
        <v>3640666.6666666665</v>
      </c>
      <c r="N76" s="749">
        <v>3640667</v>
      </c>
    </row>
    <row r="77" spans="1:14" ht="12.75">
      <c r="A77" s="758" t="s">
        <v>32</v>
      </c>
      <c r="B77" s="747" t="s">
        <v>26</v>
      </c>
      <c r="C77" s="747">
        <f>SUM('[2]Óvoda'!F77+'[2]Szeszk'!F77+'[2]HIVATAL'!F77+'[2]Noszlopy'!F77+'[2]Nemesvid)'!F77+'[2]Zene'!F77+'[2]Mikszáth'!F77+'[2]Szőcsény'!F77+'[2]Gimi'!F77+'[2]Szakképző'!F77+'[2]Szakszolgálat'!F77+'[2]HIVATAL'!F77)</f>
        <v>192</v>
      </c>
      <c r="D77" s="747">
        <f>SUM('[2]Óvoda'!D77+'[2]Szeszk'!D77+'[2]HIVATAL'!D77+'[2]Noszlopy'!D77+'[2]Nemesvid)'!D77+'[2]Zene'!D77+'[2]Mikszáth'!D77+'[2]Szőcsény'!D77+'[2]Gimi'!D77+'[2]Szakképző'!D77+'[2]Szakszolgálat'!D77+'[2]HIVATAL'!D77)</f>
        <v>0</v>
      </c>
      <c r="F77" s="747">
        <f>SUM('[2]Óvoda'!F77+'[2]Szeszk'!F77+'[2]HIVATAL'!F77+'[2]Noszlopy'!F77+'[2]Nemesvid)'!F77+'[2]Zene'!F77+'[2]Mikszáth'!F77+'[2]Szőcsény'!F77+'[2]Gimi'!F77+'[2]Szakképző'!F77+'[2]Szakszolgálat'!F77+'[2]HIVATAL'!F77)</f>
        <v>192</v>
      </c>
      <c r="G77" s="759"/>
      <c r="H77" s="759"/>
      <c r="I77" s="759"/>
      <c r="J77" s="759"/>
      <c r="K77" s="759"/>
      <c r="L77" s="747">
        <v>51000</v>
      </c>
      <c r="M77" s="752">
        <f>C77*L77/12*8</f>
        <v>6528000</v>
      </c>
      <c r="N77" s="749">
        <v>6528000</v>
      </c>
    </row>
    <row r="78" spans="1:14" ht="12.75">
      <c r="A78" s="758" t="s">
        <v>33</v>
      </c>
      <c r="B78" s="747" t="s">
        <v>26</v>
      </c>
      <c r="C78" s="747">
        <f>SUM('[2]Óvoda'!F78+'[2]Szeszk'!F78+'[2]HIVATAL'!F78+'[2]Noszlopy'!F78+'[2]Nemesvid)'!F78+'[2]Zene'!F78+'[2]Mikszáth'!F78+'[2]Szőcsény'!F78+'[2]Gimi'!F78+'[2]Szakképző'!F78+'[2]Szakszolgálat'!F78+'[2]HIVATAL'!F78)</f>
        <v>0</v>
      </c>
      <c r="D78" s="747">
        <f>SUM('[2]Óvoda'!D78+'[2]Szeszk'!D78+'[2]HIVATAL'!D78+'[2]Noszlopy'!D78+'[2]Nemesvid)'!D78+'[2]Zene'!D78+'[2]Mikszáth'!D78+'[2]Szőcsény'!D78+'[2]Gimi'!D78+'[2]Szakképző'!D78+'[2]Szakszolgálat'!D78+'[2]HIVATAL'!D78)</f>
        <v>200</v>
      </c>
      <c r="F78" s="747">
        <f>SUM('[2]Óvoda'!F78+'[2]Szeszk'!F78+'[2]HIVATAL'!F78+'[2]Noszlopy'!F78+'[2]Nemesvid)'!F78+'[2]Zene'!F78+'[2]Mikszáth'!F78+'[2]Szőcsény'!F78+'[2]Gimi'!F78+'[2]Szakképző'!F78+'[2]Szakszolgálat'!F78+'[2]HIVATAL'!F78)</f>
        <v>0</v>
      </c>
      <c r="G78" s="759"/>
      <c r="H78" s="759"/>
      <c r="I78" s="759"/>
      <c r="J78" s="759"/>
      <c r="K78" s="759"/>
      <c r="L78" s="747">
        <v>48500</v>
      </c>
      <c r="M78" s="752">
        <f>D78*L78/12*4</f>
        <v>3233333.3333333335</v>
      </c>
      <c r="N78" s="749">
        <v>3233333</v>
      </c>
    </row>
    <row r="79" spans="1:14" ht="12.75">
      <c r="A79" s="758" t="s">
        <v>34</v>
      </c>
      <c r="B79" s="747" t="s">
        <v>35</v>
      </c>
      <c r="C79" s="747">
        <f>SUM('[2]Óvoda'!F79+'[2]Szeszk'!F79+'[2]HIVATAL'!F79+'[2]Noszlopy'!F79+'[2]Nemesvid)'!F79+'[2]Zene'!F79+'[2]Mikszáth'!F79+'[2]Szőcsény'!F79+'[2]Gimi'!F79+'[2]Szakképző'!F79+'[2]Szakszolgálat'!F79+'[2]HIVATAL'!F79)</f>
        <v>341</v>
      </c>
      <c r="D79" s="747">
        <f>SUM('[2]Óvoda'!D79+'[2]Szeszk'!D79+'[2]HIVATAL'!D79+'[2]Noszlopy'!D79+'[2]Nemesvid)'!D79+'[2]Zene'!D79+'[2]Mikszáth'!D79+'[2]Szőcsény'!D79+'[2]Gimi'!D79+'[2]Szakképző'!D79+'[2]Szakszolgálat'!D79+'[2]HIVATAL'!D79)</f>
        <v>0</v>
      </c>
      <c r="F79" s="747">
        <f>SUM('[2]Óvoda'!F79+'[2]Szeszk'!F79+'[2]HIVATAL'!F79+'[2]Noszlopy'!F79+'[2]Nemesvid)'!F79+'[2]Zene'!F79+'[2]Mikszáth'!F79+'[2]Szőcsény'!F79+'[2]Gimi'!F79+'[2]Szakképző'!F79+'[2]Szakszolgálat'!F79+'[2]HIVATAL'!F79)</f>
        <v>341</v>
      </c>
      <c r="G79" s="747">
        <v>25</v>
      </c>
      <c r="H79" s="759">
        <v>1.3</v>
      </c>
      <c r="I79" s="747">
        <v>17680000</v>
      </c>
      <c r="J79" s="759"/>
      <c r="K79" s="759">
        <f>ROUND(F79/G79*H79,1)</f>
        <v>17.7</v>
      </c>
      <c r="L79" s="747">
        <v>2550000</v>
      </c>
      <c r="M79" s="752">
        <f>K79*L79/12*8</f>
        <v>30090000</v>
      </c>
      <c r="N79" s="749">
        <v>30090000</v>
      </c>
    </row>
    <row r="80" spans="1:14" ht="12.75">
      <c r="A80" s="758" t="s">
        <v>36</v>
      </c>
      <c r="B80" s="747" t="s">
        <v>37</v>
      </c>
      <c r="C80" s="747">
        <f>SUM('[2]Óvoda'!F80+'[2]Szeszk'!F80+'[2]HIVATAL'!F80+'[2]Noszlopy'!F80+'[2]Nemesvid)'!F80+'[2]Zene'!F80+'[2]Mikszáth'!F80+'[2]Szőcsény'!F80+'[2]Gimi'!F80+'[2]Szakképző'!F80+'[2]Szakszolgálat'!F80+'[2]HIVATAL'!F80)</f>
        <v>0</v>
      </c>
      <c r="D80" s="747">
        <f>SUM('[2]Óvoda'!D80+'[2]Szeszk'!D80+'[2]HIVATAL'!D80+'[2]Noszlopy'!D80+'[2]Nemesvid)'!D80+'[2]Zene'!D80+'[2]Mikszáth'!D80+'[2]Szőcsény'!D80+'[2]Gimi'!D80+'[2]Szakképző'!D80+'[2]Szakszolgálat'!D80+'[2]HIVATAL'!D80)</f>
        <v>350</v>
      </c>
      <c r="F80" s="747">
        <f>SUM('[2]Óvoda'!F80+'[2]Szeszk'!F80+'[2]HIVATAL'!F80+'[2]Noszlopy'!F80+'[2]Nemesvid)'!F80+'[2]Zene'!F80+'[2]Mikszáth'!F80+'[2]Szőcsény'!F80+'[2]Gimi'!F80+'[2]Szakképző'!F80+'[2]Szakszolgálat'!F80+'[2]HIVATAL'!F80)</f>
        <v>0</v>
      </c>
      <c r="G80" s="747">
        <v>25</v>
      </c>
      <c r="H80" s="759">
        <v>1.3</v>
      </c>
      <c r="I80" s="747"/>
      <c r="J80" s="759">
        <f>ROUND(D80/G80*H80,1)</f>
        <v>18.2</v>
      </c>
      <c r="K80" s="759">
        <f>ROUND(F80/G80*H80,1)</f>
        <v>0</v>
      </c>
      <c r="L80" s="747">
        <v>2540000</v>
      </c>
      <c r="M80" s="752">
        <f>J80*L80/12*4</f>
        <v>15409333.333333334</v>
      </c>
      <c r="N80" s="749">
        <v>15409333</v>
      </c>
    </row>
    <row r="81" spans="1:14" ht="12.75">
      <c r="A81" s="758" t="s">
        <v>38</v>
      </c>
      <c r="B81" s="747" t="s">
        <v>39</v>
      </c>
      <c r="C81" s="747">
        <f>SUM('[2]Óvoda'!F81+'[2]Szeszk'!F81+'[2]HIVATAL'!F81+'[2]Noszlopy'!F81+'[2]Nemesvid)'!F81+'[2]Zene'!F81+'[2]Mikszáth'!F81+'[2]Szőcsény'!F81+'[2]Gimi'!F81+'[2]Szakképző'!F81+'[2]Szakszolgálat'!F81+'[2]HIVATAL'!F81)</f>
        <v>341</v>
      </c>
      <c r="D81" s="747">
        <f>SUM('[2]Óvoda'!D81+'[2]Szeszk'!D81+'[2]HIVATAL'!D81+'[2]Noszlopy'!D81+'[2]Nemesvid)'!D81+'[2]Zene'!D81+'[2]Mikszáth'!D81+'[2]Szőcsény'!D81+'[2]Gimi'!D81+'[2]Szakképző'!D81+'[2]Szakszolgálat'!D81+'[2]HIVATAL'!D81)</f>
        <v>0</v>
      </c>
      <c r="F81" s="747">
        <f>SUM('[2]Óvoda'!F81+'[2]Szeszk'!F81+'[2]HIVATAL'!F81+'[2]Noszlopy'!F81+'[2]Nemesvid)'!F81+'[2]Zene'!F81+'[2]Mikszáth'!F81+'[2]Szőcsény'!F81+'[2]Gimi'!F81+'[2]Szakképző'!F81+'[2]Szakszolgálat'!F81+'[2]HIVATAL'!F81)</f>
        <v>341</v>
      </c>
      <c r="G81" s="747"/>
      <c r="H81" s="747"/>
      <c r="I81" s="747">
        <v>2480000</v>
      </c>
      <c r="J81" s="759"/>
      <c r="K81" s="759"/>
      <c r="L81" s="747">
        <v>186000</v>
      </c>
      <c r="M81" s="752">
        <f>C81*L81/12*8</f>
        <v>42284000</v>
      </c>
      <c r="N81" s="749">
        <v>42284000</v>
      </c>
    </row>
    <row r="82" spans="1:14" ht="12.75">
      <c r="A82" s="758" t="s">
        <v>40</v>
      </c>
      <c r="B82" s="747" t="s">
        <v>39</v>
      </c>
      <c r="C82" s="747">
        <f>SUM('[2]Óvoda'!F82+'[2]Szeszk'!F82+'[2]HIVATAL'!F82+'[2]Noszlopy'!F82+'[2]Nemesvid)'!F82+'[2]Zene'!F82+'[2]Mikszáth'!F82+'[2]Szőcsény'!F82+'[2]Gimi'!F82+'[2]Szakképző'!F82+'[2]Szakszolgálat'!F82+'[2]HIVATAL'!F82)</f>
        <v>0</v>
      </c>
      <c r="D82" s="747">
        <f>SUM('[2]Óvoda'!D82+'[2]Szeszk'!D82+'[2]HIVATAL'!D82+'[2]Noszlopy'!D82+'[2]Nemesvid)'!D82+'[2]Zene'!D82+'[2]Mikszáth'!D82+'[2]Szőcsény'!D82+'[2]Gimi'!D82+'[2]Szakképző'!D82+'[2]Szakszolgálat'!D82+'[2]HIVATAL'!D82)</f>
        <v>350</v>
      </c>
      <c r="F82" s="747">
        <f>SUM('[2]Óvoda'!F82+'[2]Szeszk'!F82+'[2]HIVATAL'!F82+'[2]Noszlopy'!F82+'[2]Nemesvid)'!F82+'[2]Zene'!F82+'[2]Mikszáth'!F82+'[2]Szőcsény'!F82+'[2]Gimi'!F82+'[2]Szakképző'!F82+'[2]Szakszolgálat'!F82+'[2]HIVATAL'!F82)</f>
        <v>0</v>
      </c>
      <c r="G82" s="747"/>
      <c r="H82" s="747"/>
      <c r="I82" s="747"/>
      <c r="J82" s="759"/>
      <c r="K82" s="759"/>
      <c r="L82" s="747">
        <v>177000</v>
      </c>
      <c r="M82" s="752">
        <f>D82*L82/12*4</f>
        <v>20650000</v>
      </c>
      <c r="N82" s="749">
        <v>20650000</v>
      </c>
    </row>
    <row r="83" spans="1:14" ht="12.75">
      <c r="A83" s="758"/>
      <c r="B83" s="747" t="s">
        <v>41</v>
      </c>
      <c r="C83" s="747">
        <f>SUM('[2]Óvoda'!F83+'[2]Szeszk'!F83+'[2]HIVATAL'!F83+'[2]Noszlopy'!F83+'[2]Nemesvid)'!F83+'[2]Zene'!F83+'[2]Mikszáth'!F83+'[2]Szőcsény'!F83+'[2]Gimi'!F83+'[2]Szakképző'!F83+'[2]Szakszolgálat'!F83+'[2]HIVATAL'!F83)</f>
        <v>45</v>
      </c>
      <c r="D83" s="747">
        <f>SUM('[2]Óvoda'!D83+'[2]Szeszk'!D83+'[2]HIVATAL'!D83+'[2]Noszlopy'!D83+'[2]Nemesvid)'!D83+'[2]Zene'!D83+'[2]Mikszáth'!D83+'[2]Szőcsény'!D83+'[2]Gimi'!D83+'[2]Szakképző'!D83+'[2]Szakszolgálat'!D83+'[2]HIVATAL'!D83)</f>
        <v>0</v>
      </c>
      <c r="F83" s="747">
        <f>SUM('[2]Óvoda'!F83+'[2]Szeszk'!F83+'[2]HIVATAL'!F83+'[2]Noszlopy'!F83+'[2]Nemesvid)'!F83+'[2]Zene'!F83+'[2]Mikszáth'!F83+'[2]Szőcsény'!F83+'[2]Gimi'!F83+'[2]Szakképző'!F83+'[2]Szakszolgálat'!F83+'[2]HIVATAL'!F83)</f>
        <v>45</v>
      </c>
      <c r="G83" s="747">
        <v>25</v>
      </c>
      <c r="H83" s="747">
        <v>1.3</v>
      </c>
      <c r="I83" s="747"/>
      <c r="J83" s="759">
        <f>ROUND(F83/G83*H83,1)</f>
        <v>2.3</v>
      </c>
      <c r="K83" s="759">
        <f>ROUND(F83/G83*H83,1)</f>
        <v>2.3</v>
      </c>
      <c r="L83" s="747"/>
      <c r="M83" s="752">
        <f>K83*L83/12*8</f>
        <v>0</v>
      </c>
      <c r="N83" s="749"/>
    </row>
    <row r="84" spans="1:14" ht="12.75">
      <c r="A84" s="758"/>
      <c r="B84" s="747" t="s">
        <v>42</v>
      </c>
      <c r="C84" s="747">
        <f>SUM('[2]Óvoda'!F84+'[2]Szeszk'!F84+'[2]HIVATAL'!F84+'[2]Noszlopy'!F84+'[2]Nemesvid)'!F84+'[2]Zene'!F84+'[2]Mikszáth'!F84+'[2]Szőcsény'!F84+'[2]Gimi'!F84+'[2]Szakképző'!F84+'[2]Szakszolgálat'!F84+'[2]HIVATAL'!F84)</f>
        <v>0</v>
      </c>
      <c r="D84" s="747">
        <f>SUM('[2]Óvoda'!D84+'[2]Szeszk'!D84+'[2]HIVATAL'!D84+'[2]Noszlopy'!D84+'[2]Nemesvid)'!D84+'[2]Zene'!D84+'[2]Mikszáth'!D84+'[2]Szőcsény'!D84+'[2]Gimi'!D84+'[2]Szakképző'!D84+'[2]Szakszolgálat'!D84+'[2]HIVATAL'!D84)</f>
        <v>50</v>
      </c>
      <c r="F84" s="747">
        <f>SUM('[2]Óvoda'!F84+'[2]Szeszk'!F84+'[2]HIVATAL'!F84+'[2]Noszlopy'!F84+'[2]Nemesvid)'!F84+'[2]Zene'!F84+'[2]Mikszáth'!F84+'[2]Szőcsény'!F84+'[2]Gimi'!F84+'[2]Szakképző'!F84+'[2]Szakszolgálat'!F84+'[2]HIVATAL'!F84)</f>
        <v>0</v>
      </c>
      <c r="G84" s="747">
        <v>25</v>
      </c>
      <c r="H84" s="747">
        <v>1.3</v>
      </c>
      <c r="I84" s="747"/>
      <c r="J84" s="759">
        <f>ROUND(F84/G84*H84,1)</f>
        <v>0</v>
      </c>
      <c r="K84" s="759">
        <f>ROUND(F84/G84*H84,1)</f>
        <v>0</v>
      </c>
      <c r="L84" s="747"/>
      <c r="M84" s="752">
        <f>K84*L84/12*8</f>
        <v>0</v>
      </c>
      <c r="N84" s="749"/>
    </row>
    <row r="85" spans="1:14" ht="22.5">
      <c r="A85" s="758" t="s">
        <v>43</v>
      </c>
      <c r="B85" s="746" t="s">
        <v>44</v>
      </c>
      <c r="C85" s="747">
        <f>SUM('[2]Óvoda'!F85+'[2]Szeszk'!F85+'[2]HIVATAL'!F85+'[2]Noszlopy'!F85+'[2]Nemesvid)'!F85+'[2]Zene'!F85+'[2]Mikszáth'!F85+'[2]Szőcsény'!F85+'[2]Gimi'!F85+'[2]Szakképző'!F85+'[2]Szakszolgálat'!F85+'[2]HIVATAL'!F85)</f>
        <v>4</v>
      </c>
      <c r="D85" s="747">
        <f>SUM('[2]Óvoda'!D85+'[2]Szeszk'!D85+'[2]HIVATAL'!D85+'[2]Noszlopy'!D85+'[2]Nemesvid)'!D85+'[2]Zene'!D85+'[2]Mikszáth'!D85+'[2]Szőcsény'!D85+'[2]Gimi'!D85+'[2]Szakképző'!D85+'[2]Szakszolgálat'!D85+'[2]HIVATAL'!D85)</f>
        <v>0</v>
      </c>
      <c r="F85" s="747">
        <f>SUM('[2]Óvoda'!F85+'[2]Szeszk'!F85+'[2]HIVATAL'!F85+'[2]Noszlopy'!F85+'[2]Nemesvid)'!F85+'[2]Zene'!F85+'[2]Mikszáth'!F85+'[2]Szőcsény'!F85+'[2]Gimi'!F85+'[2]Szakképző'!F85+'[2]Szakszolgálat'!F85+'[2]HIVATAL'!F85)</f>
        <v>4</v>
      </c>
      <c r="G85" s="747"/>
      <c r="H85" s="747"/>
      <c r="I85" s="747"/>
      <c r="J85" s="759"/>
      <c r="K85" s="759"/>
      <c r="L85" s="747">
        <v>240000</v>
      </c>
      <c r="M85" s="752">
        <f>C85*L85/12*8</f>
        <v>640000</v>
      </c>
      <c r="N85" s="749">
        <v>640000</v>
      </c>
    </row>
    <row r="86" spans="1:14" ht="22.5">
      <c r="A86" s="758" t="s">
        <v>43</v>
      </c>
      <c r="B86" s="746" t="s">
        <v>44</v>
      </c>
      <c r="C86" s="747">
        <f>SUM('[2]Óvoda'!F86+'[2]Szeszk'!F86+'[2]HIVATAL'!F86+'[2]Noszlopy'!F86+'[2]Nemesvid)'!F86+'[2]Zene'!F86+'[2]Mikszáth'!F86+'[2]Szőcsény'!F86+'[2]Gimi'!F86+'[2]Szakképző'!F86+'[2]Szakszolgálat'!F86+'[2]HIVATAL'!F86)</f>
        <v>0</v>
      </c>
      <c r="D86" s="747">
        <f>SUM('[2]Óvoda'!D86+'[2]Szeszk'!D86+'[2]HIVATAL'!D86+'[2]Noszlopy'!D86+'[2]Nemesvid)'!D86+'[2]Zene'!D86+'[2]Mikszáth'!D86+'[2]Szőcsény'!D86+'[2]Gimi'!D86+'[2]Szakképző'!D86+'[2]Szakszolgálat'!D86+'[2]HIVATAL'!D86)</f>
        <v>4</v>
      </c>
      <c r="F86" s="747">
        <f>SUM('[2]Óvoda'!F86+'[2]Szeszk'!F86+'[2]HIVATAL'!F86+'[2]Noszlopy'!F86+'[2]Nemesvid)'!F86+'[2]Zene'!F86+'[2]Mikszáth'!F86+'[2]Szőcsény'!F86+'[2]Gimi'!F86+'[2]Szakképző'!F86+'[2]Szakszolgálat'!F86+'[2]HIVATAL'!F86)</f>
        <v>0</v>
      </c>
      <c r="G86" s="747"/>
      <c r="H86" s="747"/>
      <c r="I86" s="747"/>
      <c r="J86" s="759"/>
      <c r="K86" s="759"/>
      <c r="L86" s="747">
        <v>239000</v>
      </c>
      <c r="M86" s="752">
        <f>D86*L86/12*4</f>
        <v>318666.6666666667</v>
      </c>
      <c r="N86" s="749">
        <v>318667</v>
      </c>
    </row>
    <row r="87" spans="1:14" ht="12.75">
      <c r="A87" s="758" t="s">
        <v>45</v>
      </c>
      <c r="B87" s="746" t="s">
        <v>46</v>
      </c>
      <c r="C87" s="747">
        <f>SUM('[2]Óvoda'!F87+'[2]Szeszk'!F87+'[2]HIVATAL'!F87+'[2]Noszlopy'!F87+'[2]Nemesvid)'!F87+'[2]Zene'!F87+'[2]Mikszáth'!F87+'[2]Szőcsény'!F87+'[2]Gimi'!F87+'[2]Szakképző'!F87+'[2]Szakszolgálat'!F87+'[2]HIVATAL'!F87)</f>
        <v>2</v>
      </c>
      <c r="D87" s="747">
        <f>SUM('[2]Óvoda'!D87+'[2]Szeszk'!D87+'[2]HIVATAL'!D87+'[2]Noszlopy'!D87+'[2]Nemesvid)'!D87+'[2]Zene'!D87+'[2]Mikszáth'!D87+'[2]Szőcsény'!D87+'[2]Gimi'!D87+'[2]Szakképző'!D87+'[2]Szakszolgálat'!D87+'[2]HIVATAL'!D87)</f>
        <v>0</v>
      </c>
      <c r="F87" s="747">
        <f>SUM('[2]Óvoda'!F87+'[2]Szeszk'!F87+'[2]HIVATAL'!F87+'[2]Noszlopy'!F87+'[2]Nemesvid)'!F87+'[2]Zene'!F87+'[2]Mikszáth'!F87+'[2]Szőcsény'!F87+'[2]Gimi'!F87+'[2]Szakképző'!F87+'[2]Szakszolgálat'!F87+'[2]HIVATAL'!F87)</f>
        <v>2</v>
      </c>
      <c r="G87" s="747"/>
      <c r="H87" s="747"/>
      <c r="I87" s="747">
        <v>512000</v>
      </c>
      <c r="J87" s="759"/>
      <c r="K87" s="759"/>
      <c r="L87" s="747">
        <v>384000</v>
      </c>
      <c r="M87" s="752">
        <f>C87*L87/12*8</f>
        <v>512000</v>
      </c>
      <c r="N87" s="749">
        <v>512000</v>
      </c>
    </row>
    <row r="88" spans="1:14" ht="12.75">
      <c r="A88" s="758" t="s">
        <v>45</v>
      </c>
      <c r="B88" s="747" t="s">
        <v>46</v>
      </c>
      <c r="C88" s="747">
        <f>SUM('[2]Óvoda'!F88+'[2]Szeszk'!F88+'[2]HIVATAL'!F88+'[2]Noszlopy'!F88+'[2]Nemesvid)'!F88+'[2]Zene'!F88+'[2]Mikszáth'!F88+'[2]Szőcsény'!F88+'[2]Gimi'!F88+'[2]Szakképző'!F88+'[2]Szakszolgálat'!F88+'[2]HIVATAL'!F88)</f>
        <v>2</v>
      </c>
      <c r="D88" s="747">
        <f>SUM('[2]Óvoda'!D88+'[2]Szeszk'!D88+'[2]HIVATAL'!D88+'[2]Noszlopy'!D88+'[2]Nemesvid)'!D88+'[2]Zene'!D88+'[2]Mikszáth'!D88+'[2]Szőcsény'!D88+'[2]Gimi'!D88+'[2]Szakképző'!D88+'[2]Szakszolgálat'!D88+'[2]HIVATAL'!D88)</f>
        <v>0</v>
      </c>
      <c r="F88" s="747">
        <f>SUM('[2]Óvoda'!F88+'[2]Szeszk'!F88+'[2]HIVATAL'!F88+'[2]Noszlopy'!F88+'[2]Nemesvid)'!F88+'[2]Zene'!F88+'[2]Mikszáth'!F88+'[2]Szőcsény'!F88+'[2]Gimi'!F88+'[2]Szakképző'!F88+'[2]Szakszolgálat'!F88+'[2]HIVATAL'!F88)</f>
        <v>2</v>
      </c>
      <c r="G88" s="747"/>
      <c r="H88" s="747"/>
      <c r="I88" s="747">
        <v>896000</v>
      </c>
      <c r="J88" s="759"/>
      <c r="K88" s="759"/>
      <c r="L88" s="747">
        <v>384000</v>
      </c>
      <c r="M88" s="752">
        <f>C88*L88/12*8</f>
        <v>512000</v>
      </c>
      <c r="N88" s="749">
        <v>512000</v>
      </c>
    </row>
    <row r="89" spans="1:14" ht="12.75">
      <c r="A89" s="758" t="s">
        <v>45</v>
      </c>
      <c r="B89" s="746" t="s">
        <v>46</v>
      </c>
      <c r="C89" s="747">
        <f>SUM('[2]Óvoda'!F89+'[2]Szeszk'!F89+'[2]HIVATAL'!F89+'[2]Noszlopy'!F89+'[2]Nemesvid)'!F89+'[2]Zene'!F89+'[2]Mikszáth'!F89+'[2]Szőcsény'!F89+'[2]Gimi'!F89+'[2]Szakképző'!F89+'[2]Szakszolgálat'!F89+'[2]HIVATAL'!F89)</f>
        <v>0</v>
      </c>
      <c r="D89" s="747">
        <f>SUM('[2]Óvoda'!D89+'[2]Szeszk'!D89+'[2]HIVATAL'!D89+'[2]Noszlopy'!D89+'[2]Nemesvid)'!D89+'[2]Zene'!D89+'[2]Mikszáth'!D89+'[2]Szőcsény'!D89+'[2]Gimi'!D89+'[2]Szakképző'!D89+'[2]Szakszolgálat'!D89+'[2]HIVATAL'!D89)</f>
        <v>2</v>
      </c>
      <c r="F89" s="747">
        <f>SUM('[2]Óvoda'!F89+'[2]Szeszk'!F89+'[2]HIVATAL'!F89+'[2]Noszlopy'!F89+'[2]Nemesvid)'!F89+'[2]Zene'!F89+'[2]Mikszáth'!F89+'[2]Szőcsény'!F89+'[2]Gimi'!F89+'[2]Szakképző'!F89+'[2]Szakszolgálat'!F89+'[2]HIVATAL'!F89)</f>
        <v>0</v>
      </c>
      <c r="G89" s="747"/>
      <c r="H89" s="747"/>
      <c r="I89" s="747"/>
      <c r="J89" s="759"/>
      <c r="K89" s="759"/>
      <c r="L89" s="747">
        <v>382400</v>
      </c>
      <c r="M89" s="752">
        <f>D89*L89/12*4</f>
        <v>254933.33333333334</v>
      </c>
      <c r="N89" s="749">
        <v>254933</v>
      </c>
    </row>
    <row r="90" spans="1:14" ht="12.75">
      <c r="A90" s="758" t="s">
        <v>45</v>
      </c>
      <c r="B90" s="747" t="s">
        <v>46</v>
      </c>
      <c r="C90" s="747">
        <f>SUM('[2]Óvoda'!F90+'[2]Szeszk'!F90+'[2]HIVATAL'!F90+'[2]Noszlopy'!F90+'[2]Nemesvid)'!F90+'[2]Zene'!F90+'[2]Mikszáth'!F90+'[2]Szőcsény'!F90+'[2]Gimi'!F90+'[2]Szakképző'!F90+'[2]Szakszolgálat'!F90+'[2]HIVATAL'!F90)</f>
        <v>0</v>
      </c>
      <c r="D90" s="747">
        <f>SUM('[2]Óvoda'!D90+'[2]Szeszk'!D90+'[2]HIVATAL'!D90+'[2]Noszlopy'!D90+'[2]Nemesvid)'!D90+'[2]Zene'!D90+'[2]Mikszáth'!D90+'[2]Szőcsény'!D90+'[2]Gimi'!D90+'[2]Szakképző'!D90+'[2]Szakszolgálat'!D90+'[2]HIVATAL'!D90)</f>
        <v>2</v>
      </c>
      <c r="F90" s="747">
        <f>SUM('[2]Óvoda'!F90+'[2]Szeszk'!F90+'[2]HIVATAL'!F90+'[2]Noszlopy'!F90+'[2]Nemesvid)'!F90+'[2]Zene'!F90+'[2]Mikszáth'!F90+'[2]Szőcsény'!F90+'[2]Gimi'!F90+'[2]Szakképző'!F90+'[2]Szakszolgálat'!F90+'[2]HIVATAL'!F90)</f>
        <v>0</v>
      </c>
      <c r="G90" s="747"/>
      <c r="H90" s="747"/>
      <c r="I90" s="747"/>
      <c r="J90" s="759"/>
      <c r="K90" s="759"/>
      <c r="L90" s="747">
        <v>382400</v>
      </c>
      <c r="M90" s="752">
        <f>D90*L90/12*4</f>
        <v>254933.33333333334</v>
      </c>
      <c r="N90" s="749">
        <v>254933</v>
      </c>
    </row>
    <row r="91" spans="1:14" ht="12.75">
      <c r="A91" s="758" t="s">
        <v>47</v>
      </c>
      <c r="B91" s="746" t="s">
        <v>48</v>
      </c>
      <c r="C91" s="747">
        <f>SUM('[2]Óvoda'!F91+'[2]Szeszk'!F91+'[2]HIVATAL'!F91+'[2]Noszlopy'!F91+'[2]Nemesvid)'!F91+'[2]Zene'!F91+'[2]Mikszáth'!F91+'[2]Szőcsény'!F91+'[2]Gimi'!F91+'[2]Szakképző'!F91+'[2]Szakszolgálat'!F91+'[2]HIVATAL'!F91)</f>
        <v>1</v>
      </c>
      <c r="D91" s="747">
        <f>SUM('[2]Óvoda'!D91+'[2]Szeszk'!D91+'[2]HIVATAL'!D91+'[2]Noszlopy'!D91+'[2]Nemesvid)'!D91+'[2]Zene'!D91+'[2]Mikszáth'!D91+'[2]Szőcsény'!D91+'[2]Gimi'!D91+'[2]Szakképző'!D91+'[2]Szakszolgálat'!D91+'[2]HIVATAL'!D91)</f>
        <v>0</v>
      </c>
      <c r="F91" s="747">
        <f>SUM('[2]Óvoda'!F91+'[2]Szeszk'!F91+'[2]HIVATAL'!F91+'[2]Noszlopy'!F91+'[2]Nemesvid)'!F91+'[2]Zene'!F91+'[2]Mikszáth'!F91+'[2]Szőcsény'!F91+'[2]Gimi'!F91+'[2]Szakképző'!F91+'[2]Szakszolgálat'!F91+'[2]HIVATAL'!F91)</f>
        <v>1</v>
      </c>
      <c r="G91" s="747"/>
      <c r="H91" s="747"/>
      <c r="I91" s="747">
        <v>10112000</v>
      </c>
      <c r="J91" s="759"/>
      <c r="K91" s="759"/>
      <c r="L91" s="747">
        <v>192000</v>
      </c>
      <c r="M91" s="752">
        <f>C91*L91/12*8</f>
        <v>128000</v>
      </c>
      <c r="N91" s="749">
        <v>128000</v>
      </c>
    </row>
    <row r="92" spans="1:14" ht="12.75">
      <c r="A92" s="758" t="s">
        <v>49</v>
      </c>
      <c r="B92" s="746" t="s">
        <v>48</v>
      </c>
      <c r="C92" s="747">
        <f>SUM('[2]Óvoda'!F92+'[2]Szeszk'!F92+'[2]HIVATAL'!F92+'[2]Noszlopy'!F92+'[2]Nemesvid)'!F92+'[2]Zene'!F92+'[2]Mikszáth'!F92+'[2]Szőcsény'!F92+'[2]Gimi'!F92+'[2]Szakképző'!F92+'[2]Szakszolgálat'!F92+'[2]HIVATAL'!F92)</f>
        <v>11</v>
      </c>
      <c r="D92" s="747">
        <f>SUM('[2]Óvoda'!D92+'[2]Szeszk'!D92+'[2]HIVATAL'!D92+'[2]Noszlopy'!D92+'[2]Nemesvid)'!D92+'[2]Zene'!D92+'[2]Mikszáth'!D92+'[2]Szőcsény'!D92+'[2]Gimi'!D92+'[2]Szakképző'!D92+'[2]Szakszolgálat'!D92+'[2]HIVATAL'!D92)</f>
        <v>0</v>
      </c>
      <c r="F92" s="747">
        <f>SUM('[2]Óvoda'!F92+'[2]Szeszk'!F92+'[2]HIVATAL'!F92+'[2]Noszlopy'!F92+'[2]Nemesvid)'!F92+'[2]Zene'!F92+'[2]Mikszáth'!F92+'[2]Szőcsény'!F92+'[2]Gimi'!F92+'[2]Szakképző'!F92+'[2]Szakszolgálat'!F92+'[2]HIVATAL'!F92)</f>
        <v>11</v>
      </c>
      <c r="G92" s="747"/>
      <c r="H92" s="747"/>
      <c r="I92" s="747"/>
      <c r="J92" s="759"/>
      <c r="K92" s="759"/>
      <c r="L92" s="747">
        <v>192000</v>
      </c>
      <c r="M92" s="752">
        <f>C92*L92/12*8</f>
        <v>1408000</v>
      </c>
      <c r="N92" s="749">
        <v>1408000</v>
      </c>
    </row>
    <row r="93" spans="1:14" ht="12.75">
      <c r="A93" s="758" t="s">
        <v>50</v>
      </c>
      <c r="B93" s="746" t="s">
        <v>48</v>
      </c>
      <c r="C93" s="747">
        <f>SUM('[2]Óvoda'!F93+'[2]Szeszk'!F93+'[2]HIVATAL'!F93+'[2]Noszlopy'!F93+'[2]Nemesvid)'!F93+'[2]Zene'!F93+'[2]Mikszáth'!F93+'[2]Szőcsény'!F93+'[2]Gimi'!F93+'[2]Szakképző'!F93+'[2]Szakszolgálat'!F93+'[2]HIVATAL'!F93)</f>
        <v>11</v>
      </c>
      <c r="D93" s="747">
        <f>SUM('[2]Óvoda'!D93+'[2]Szeszk'!D93+'[2]HIVATAL'!D93+'[2]Noszlopy'!D93+'[2]Nemesvid)'!D93+'[2]Zene'!D93+'[2]Mikszáth'!D93+'[2]Szőcsény'!D93+'[2]Gimi'!D93+'[2]Szakképző'!D93+'[2]Szakszolgálat'!D93+'[2]HIVATAL'!D93)</f>
        <v>0</v>
      </c>
      <c r="F93" s="747">
        <f>SUM('[2]Óvoda'!F93+'[2]Szeszk'!F93+'[2]HIVATAL'!F93+'[2]Noszlopy'!F93+'[2]Nemesvid)'!F93+'[2]Zene'!F93+'[2]Mikszáth'!F93+'[2]Szőcsény'!F93+'[2]Gimi'!F93+'[2]Szakképző'!F93+'[2]Szakszolgálat'!F93+'[2]HIVATAL'!F93)</f>
        <v>11</v>
      </c>
      <c r="G93" s="747"/>
      <c r="H93" s="747"/>
      <c r="I93" s="747">
        <v>2304000</v>
      </c>
      <c r="J93" s="759"/>
      <c r="K93" s="759"/>
      <c r="L93" s="747">
        <v>192000</v>
      </c>
      <c r="M93" s="752">
        <f>C93*L93/12*8</f>
        <v>1408000</v>
      </c>
      <c r="N93" s="749">
        <v>1408000</v>
      </c>
    </row>
    <row r="94" spans="1:14" ht="12.75">
      <c r="A94" s="758" t="s">
        <v>47</v>
      </c>
      <c r="B94" s="746" t="s">
        <v>48</v>
      </c>
      <c r="C94" s="747">
        <f>SUM('[2]Óvoda'!F94+'[2]Szeszk'!F94+'[2]HIVATAL'!F94+'[2]Noszlopy'!F94+'[2]Nemesvid)'!F94+'[2]Zene'!F94+'[2]Mikszáth'!F94+'[2]Szőcsény'!F94+'[2]Gimi'!F94+'[2]Szakképző'!F94+'[2]Szakszolgálat'!F94+'[2]HIVATAL'!F94)</f>
        <v>0</v>
      </c>
      <c r="D94" s="747">
        <f>SUM('[2]Óvoda'!D94+'[2]Szeszk'!D94+'[2]HIVATAL'!D94+'[2]Noszlopy'!D94+'[2]Nemesvid)'!D94+'[2]Zene'!D94+'[2]Mikszáth'!D94+'[2]Szőcsény'!D94+'[2]Gimi'!D94+'[2]Szakképző'!D94+'[2]Szakszolgálat'!D94+'[2]HIVATAL'!D94)</f>
        <v>1</v>
      </c>
      <c r="F94" s="747">
        <f>SUM('[2]Óvoda'!F94+'[2]Szeszk'!F94+'[2]HIVATAL'!F94+'[2]Noszlopy'!F94+'[2]Nemesvid)'!F94+'[2]Zene'!F94+'[2]Mikszáth'!F94+'[2]Szőcsény'!F94+'[2]Gimi'!F94+'[2]Szakképző'!F94+'[2]Szakszolgálat'!F94+'[2]HIVATAL'!F94)</f>
        <v>0</v>
      </c>
      <c r="G94" s="747"/>
      <c r="H94" s="747"/>
      <c r="I94" s="747"/>
      <c r="J94" s="759"/>
      <c r="K94" s="759"/>
      <c r="L94" s="747">
        <v>191200</v>
      </c>
      <c r="M94" s="752">
        <f>D94*L94/12*4</f>
        <v>63733.333333333336</v>
      </c>
      <c r="N94" s="749">
        <v>63733</v>
      </c>
    </row>
    <row r="95" spans="1:14" ht="12.75">
      <c r="A95" s="758" t="s">
        <v>49</v>
      </c>
      <c r="B95" s="746" t="s">
        <v>48</v>
      </c>
      <c r="C95" s="747">
        <f>SUM('[2]Óvoda'!F95+'[2]Szeszk'!F95+'[2]HIVATAL'!F95+'[2]Noszlopy'!F95+'[2]Nemesvid)'!F95+'[2]Zene'!F95+'[2]Mikszáth'!F95+'[2]Szőcsény'!F95+'[2]Gimi'!F95+'[2]Szakképző'!F95+'[2]Szakszolgálat'!F95+'[2]HIVATAL'!F95)</f>
        <v>0</v>
      </c>
      <c r="D95" s="747">
        <f>SUM('[2]Óvoda'!D95+'[2]Szeszk'!D95+'[2]HIVATAL'!D95+'[2]Noszlopy'!D95+'[2]Nemesvid)'!D95+'[2]Zene'!D95+'[2]Mikszáth'!D95+'[2]Szőcsény'!D95+'[2]Gimi'!D95+'[2]Szakképző'!D95+'[2]Szakszolgálat'!D95+'[2]HIVATAL'!D95)</f>
        <v>11</v>
      </c>
      <c r="E95" s="760"/>
      <c r="F95" s="747">
        <f>SUM('[2]Óvoda'!F95+'[2]Szeszk'!F95+'[2]HIVATAL'!F95+'[2]Noszlopy'!F95+'[2]Nemesvid)'!F95+'[2]Zene'!F95+'[2]Mikszáth'!F95+'[2]Szőcsény'!F95+'[2]Gimi'!F95+'[2]Szakképző'!F95+'[2]Szakszolgálat'!F95+'[2]HIVATAL'!F95)</f>
        <v>0</v>
      </c>
      <c r="G95" s="747"/>
      <c r="H95" s="747"/>
      <c r="I95" s="747"/>
      <c r="J95" s="759"/>
      <c r="K95" s="759"/>
      <c r="L95" s="747">
        <v>191200</v>
      </c>
      <c r="M95" s="752">
        <f>D95*L95/12*4</f>
        <v>701066.6666666666</v>
      </c>
      <c r="N95" s="749">
        <v>701067</v>
      </c>
    </row>
    <row r="96" spans="1:14" ht="12.75">
      <c r="A96" s="758" t="s">
        <v>50</v>
      </c>
      <c r="B96" s="746" t="s">
        <v>48</v>
      </c>
      <c r="C96" s="747">
        <f>SUM('[2]Óvoda'!F96+'[2]Szeszk'!F96+'[2]HIVATAL'!F96+'[2]Noszlopy'!F96+'[2]Nemesvid)'!F96+'[2]Zene'!F96+'[2]Mikszáth'!F96+'[2]Szőcsény'!F96+'[2]Gimi'!F96+'[2]Szakképző'!F96+'[2]Szakszolgálat'!F96+'[2]HIVATAL'!F96)</f>
        <v>0</v>
      </c>
      <c r="D96" s="747">
        <f>SUM('[2]Óvoda'!D96+'[2]Szeszk'!D96+'[2]HIVATAL'!D96+'[2]Noszlopy'!D96+'[2]Nemesvid)'!D96+'[2]Zene'!D96+'[2]Mikszáth'!D96+'[2]Szőcsény'!D96+'[2]Gimi'!D96+'[2]Szakképző'!D96+'[2]Szakszolgálat'!D96+'[2]HIVATAL'!D96)</f>
        <v>11</v>
      </c>
      <c r="E96" s="760"/>
      <c r="F96" s="747">
        <f>SUM('[2]Óvoda'!F96+'[2]Szeszk'!F96+'[2]HIVATAL'!F96+'[2]Noszlopy'!F96+'[2]Nemesvid)'!F96+'[2]Zene'!F96+'[2]Mikszáth'!F96+'[2]Szőcsény'!F96+'[2]Gimi'!F96+'[2]Szakképző'!F96+'[2]Szakszolgálat'!F96+'[2]HIVATAL'!F96)</f>
        <v>0</v>
      </c>
      <c r="G96" s="747"/>
      <c r="H96" s="747"/>
      <c r="I96" s="747">
        <v>2496000</v>
      </c>
      <c r="J96" s="759"/>
      <c r="K96" s="759"/>
      <c r="L96" s="747">
        <v>191200</v>
      </c>
      <c r="M96" s="752">
        <f>D96*L96/12*4</f>
        <v>701066.6666666666</v>
      </c>
      <c r="N96" s="749">
        <v>701067</v>
      </c>
    </row>
    <row r="97" spans="1:14" ht="12.75">
      <c r="A97" s="758" t="s">
        <v>51</v>
      </c>
      <c r="B97" s="746" t="s">
        <v>52</v>
      </c>
      <c r="C97" s="747">
        <f>SUM('[2]Óvoda'!F97+'[2]Szeszk'!F97+'[2]HIVATAL'!F97+'[2]Noszlopy'!F97+'[2]Nemesvid)'!F97+'[2]Zene'!F97+'[2]Mikszáth'!F97+'[2]Szőcsény'!F97+'[2]Gimi'!F97+'[2]Szakképző'!F97+'[2]Szakszolgálat'!F97+'[2]HIVATAL'!F97)</f>
        <v>1</v>
      </c>
      <c r="D97" s="747">
        <f>SUM('[2]Óvoda'!D97+'[2]Szeszk'!D97+'[2]HIVATAL'!D97+'[2]Noszlopy'!D97+'[2]Nemesvid)'!D97+'[2]Zene'!D97+'[2]Mikszáth'!D97+'[2]Szőcsény'!D97+'[2]Gimi'!D97+'[2]Szakképző'!D97+'[2]Szakszolgálat'!D97+'[2]HIVATAL'!D97)</f>
        <v>0</v>
      </c>
      <c r="E97" s="760"/>
      <c r="F97" s="747">
        <f>SUM('[2]Óvoda'!F97+'[2]Szeszk'!F97+'[2]HIVATAL'!F97+'[2]Noszlopy'!F97+'[2]Nemesvid)'!F97+'[2]Zene'!F97+'[2]Mikszáth'!F97+'[2]Szőcsény'!F97+'[2]Gimi'!F97+'[2]Szakképző'!F97+'[2]Szakszolgálat'!F97+'[2]HIVATAL'!F97)</f>
        <v>1</v>
      </c>
      <c r="G97" s="747"/>
      <c r="H97" s="747"/>
      <c r="I97" s="747"/>
      <c r="J97" s="759"/>
      <c r="K97" s="759"/>
      <c r="L97" s="747">
        <v>144000</v>
      </c>
      <c r="M97" s="752">
        <f>C97*L97/12*8</f>
        <v>96000</v>
      </c>
      <c r="N97" s="749">
        <v>96000</v>
      </c>
    </row>
    <row r="98" spans="1:14" ht="12.75">
      <c r="A98" s="758" t="s">
        <v>53</v>
      </c>
      <c r="B98" s="746" t="s">
        <v>52</v>
      </c>
      <c r="C98" s="747">
        <f>SUM('[2]Óvoda'!F98+'[2]Szeszk'!F98+'[2]HIVATAL'!F98+'[2]Noszlopy'!F98+'[2]Nemesvid)'!F98+'[2]Zene'!F98+'[2]Mikszáth'!F98+'[2]Szőcsény'!F98+'[2]Gimi'!F98+'[2]Szakképző'!F98+'[2]Szakszolgálat'!F98+'[2]HIVATAL'!F98)</f>
        <v>25</v>
      </c>
      <c r="D98" s="747">
        <f>SUM('[2]Óvoda'!D98+'[2]Szeszk'!D98+'[2]HIVATAL'!D98+'[2]Noszlopy'!D98+'[2]Nemesvid)'!D98+'[2]Zene'!D98+'[2]Mikszáth'!D98+'[2]Szőcsény'!D98+'[2]Gimi'!D98+'[2]Szakképző'!D98+'[2]Szakszolgálat'!D98+'[2]HIVATAL'!D98)</f>
        <v>0</v>
      </c>
      <c r="E98" s="760"/>
      <c r="F98" s="747">
        <f>SUM('[2]Óvoda'!F98+'[2]Szeszk'!F98+'[2]HIVATAL'!F98+'[2]Noszlopy'!F98+'[2]Nemesvid)'!F98+'[2]Zene'!F98+'[2]Mikszáth'!F98+'[2]Szőcsény'!F98+'[2]Gimi'!F98+'[2]Szakképző'!F98+'[2]Szakszolgálat'!F98+'[2]HIVATAL'!F98)</f>
        <v>25</v>
      </c>
      <c r="G98" s="747"/>
      <c r="H98" s="747"/>
      <c r="I98" s="747"/>
      <c r="J98" s="759"/>
      <c r="K98" s="759"/>
      <c r="L98" s="747">
        <v>144000</v>
      </c>
      <c r="M98" s="752">
        <f>C98*L98/12*8</f>
        <v>2400000</v>
      </c>
      <c r="N98" s="749">
        <v>2400000</v>
      </c>
    </row>
    <row r="99" spans="1:14" ht="12.75">
      <c r="A99" s="758" t="s">
        <v>54</v>
      </c>
      <c r="B99" s="746" t="s">
        <v>52</v>
      </c>
      <c r="C99" s="747">
        <f>SUM('[2]Óvoda'!F99+'[2]Szeszk'!F99+'[2]HIVATAL'!F99+'[2]Noszlopy'!F99+'[2]Nemesvid)'!F99+'[2]Zene'!F99+'[2]Mikszáth'!F99+'[2]Szőcsény'!F99+'[2]Gimi'!F99+'[2]Szakképző'!F99+'[2]Szakszolgálat'!F99+'[2]HIVATAL'!F99)</f>
        <v>98</v>
      </c>
      <c r="D99" s="747">
        <f>SUM('[2]Óvoda'!D99+'[2]Szeszk'!D99+'[2]HIVATAL'!D99+'[2]Noszlopy'!D99+'[2]Nemesvid)'!D99+'[2]Zene'!D99+'[2]Mikszáth'!D99+'[2]Szőcsény'!D99+'[2]Gimi'!D99+'[2]Szakképző'!D99+'[2]Szakszolgálat'!D99+'[2]HIVATAL'!D99)</f>
        <v>0</v>
      </c>
      <c r="E99" s="760"/>
      <c r="F99" s="747">
        <f>SUM('[2]Óvoda'!F99+'[2]Szeszk'!F99+'[2]HIVATAL'!F99+'[2]Noszlopy'!F99+'[2]Nemesvid)'!F99+'[2]Zene'!F99+'[2]Mikszáth'!F99+'[2]Szőcsény'!F99+'[2]Gimi'!F99+'[2]Szakképző'!F99+'[2]Szakszolgálat'!F99+'[2]HIVATAL'!F99)</f>
        <v>98</v>
      </c>
      <c r="G99" s="747"/>
      <c r="H99" s="747"/>
      <c r="I99" s="747"/>
      <c r="J99" s="759"/>
      <c r="K99" s="759"/>
      <c r="L99" s="747">
        <v>144000</v>
      </c>
      <c r="M99" s="752">
        <f>C99*L99/12*8</f>
        <v>9408000</v>
      </c>
      <c r="N99" s="749">
        <v>9408000</v>
      </c>
    </row>
    <row r="100" spans="1:14" ht="12.75">
      <c r="A100" s="758" t="s">
        <v>51</v>
      </c>
      <c r="B100" s="746" t="s">
        <v>52</v>
      </c>
      <c r="C100" s="747">
        <f>SUM('[2]Óvoda'!F100+'[2]Szeszk'!F100+'[2]HIVATAL'!F100+'[2]Noszlopy'!F100+'[2]Nemesvid)'!F100+'[2]Zene'!F100+'[2]Mikszáth'!F100+'[2]Szőcsény'!F100+'[2]Gimi'!F100+'[2]Szakképző'!F100+'[2]Szakszolgálat'!F100+'[2]HIVATAL'!F100)</f>
        <v>0</v>
      </c>
      <c r="D100" s="747">
        <f>SUM('[2]Óvoda'!D100+'[2]Szeszk'!D100+'[2]HIVATAL'!D100+'[2]Noszlopy'!D100+'[2]Nemesvid)'!D100+'[2]Zene'!D100+'[2]Mikszáth'!D100+'[2]Szőcsény'!D100+'[2]Gimi'!D100+'[2]Szakképző'!D100+'[2]Szakszolgálat'!D100+'[2]HIVATAL'!D100)</f>
        <v>1</v>
      </c>
      <c r="E100" s="760"/>
      <c r="F100" s="747">
        <f>SUM('[2]Óvoda'!F100+'[2]Szeszk'!F100+'[2]HIVATAL'!F100+'[2]Noszlopy'!F100+'[2]Nemesvid)'!F100+'[2]Zene'!F100+'[2]Mikszáth'!F100+'[2]Szőcsény'!F100+'[2]Gimi'!F100+'[2]Szakképző'!F100+'[2]Szakszolgálat'!F100+'[2]HIVATAL'!F100)</f>
        <v>0</v>
      </c>
      <c r="G100" s="747"/>
      <c r="H100" s="747"/>
      <c r="I100" s="747"/>
      <c r="J100" s="759"/>
      <c r="K100" s="759"/>
      <c r="L100" s="747">
        <v>143400</v>
      </c>
      <c r="M100" s="752">
        <f>D100*L100/12*4</f>
        <v>47800</v>
      </c>
      <c r="N100" s="749">
        <v>47800</v>
      </c>
    </row>
    <row r="101" spans="1:14" ht="12.75">
      <c r="A101" s="758" t="s">
        <v>53</v>
      </c>
      <c r="B101" s="746" t="s">
        <v>52</v>
      </c>
      <c r="C101" s="747">
        <f>SUM('[2]Óvoda'!F101+'[2]Szeszk'!F101+'[2]HIVATAL'!F101+'[2]Noszlopy'!F101+'[2]Nemesvid)'!F101+'[2]Zene'!F101+'[2]Mikszáth'!F101+'[2]Szőcsény'!F101+'[2]Gimi'!F101+'[2]Szakképző'!F101+'[2]Szakszolgálat'!F101+'[2]HIVATAL'!F101)</f>
        <v>0</v>
      </c>
      <c r="D101" s="747">
        <f>SUM('[2]Óvoda'!D101+'[2]Szeszk'!D101+'[2]HIVATAL'!D101+'[2]Noszlopy'!D101+'[2]Nemesvid)'!D101+'[2]Zene'!D101+'[2]Mikszáth'!D101+'[2]Szőcsény'!D101+'[2]Gimi'!D101+'[2]Szakképző'!D101+'[2]Szakszolgálat'!D101+'[2]HIVATAL'!D101)</f>
        <v>25</v>
      </c>
      <c r="E101" s="760"/>
      <c r="F101" s="747">
        <f>SUM('[2]Óvoda'!F101+'[2]Szeszk'!F101+'[2]HIVATAL'!F101+'[2]Noszlopy'!F101+'[2]Nemesvid)'!F101+'[2]Zene'!F101+'[2]Mikszáth'!F101+'[2]Szőcsény'!F101+'[2]Gimi'!F101+'[2]Szakképző'!F101+'[2]Szakszolgálat'!F101+'[2]HIVATAL'!F101)</f>
        <v>0</v>
      </c>
      <c r="G101" s="747"/>
      <c r="H101" s="747"/>
      <c r="I101" s="747"/>
      <c r="J101" s="759"/>
      <c r="K101" s="759"/>
      <c r="L101" s="747">
        <v>143400</v>
      </c>
      <c r="M101" s="752">
        <f>D101*L101/12*4</f>
        <v>1195000</v>
      </c>
      <c r="N101" s="749">
        <v>1195000</v>
      </c>
    </row>
    <row r="102" spans="1:14" ht="12.75">
      <c r="A102" s="758" t="s">
        <v>54</v>
      </c>
      <c r="B102" s="746" t="s">
        <v>52</v>
      </c>
      <c r="C102" s="747">
        <f>SUM('[2]Óvoda'!F102+'[2]Szeszk'!F102+'[2]HIVATAL'!F102+'[2]Noszlopy'!F102+'[2]Nemesvid)'!F102+'[2]Zene'!F102+'[2]Mikszáth'!F102+'[2]Szőcsény'!F102+'[2]Gimi'!F102+'[2]Szakképző'!F102+'[2]Szakszolgálat'!F102+'[2]HIVATAL'!F102)</f>
        <v>0</v>
      </c>
      <c r="D102" s="747">
        <f>SUM('[2]Óvoda'!D102+'[2]Szeszk'!D102+'[2]HIVATAL'!D102+'[2]Noszlopy'!D102+'[2]Nemesvid)'!D102+'[2]Zene'!D102+'[2]Mikszáth'!D102+'[2]Szőcsény'!D102+'[2]Gimi'!D102+'[2]Szakképző'!D102+'[2]Szakszolgálat'!D102+'[2]HIVATAL'!D102)</f>
        <v>98</v>
      </c>
      <c r="E102" s="760"/>
      <c r="F102" s="747">
        <f>SUM('[2]Óvoda'!F102+'[2]Szeszk'!F102+'[2]HIVATAL'!F102+'[2]Noszlopy'!F102+'[2]Nemesvid)'!F102+'[2]Zene'!F102+'[2]Mikszáth'!F102+'[2]Szőcsény'!F102+'[2]Gimi'!F102+'[2]Szakképző'!F102+'[2]Szakszolgálat'!F102+'[2]HIVATAL'!F102)</f>
        <v>0</v>
      </c>
      <c r="G102" s="747"/>
      <c r="H102" s="747"/>
      <c r="I102" s="747"/>
      <c r="J102" s="759"/>
      <c r="K102" s="759"/>
      <c r="L102" s="747">
        <v>143400</v>
      </c>
      <c r="M102" s="752">
        <f>D102*L102/12*4</f>
        <v>4684400</v>
      </c>
      <c r="N102" s="749">
        <v>4684400</v>
      </c>
    </row>
    <row r="103" spans="1:14" ht="12.75">
      <c r="A103" s="758" t="s">
        <v>55</v>
      </c>
      <c r="B103" s="747" t="s">
        <v>56</v>
      </c>
      <c r="C103" s="747">
        <f>SUM('[2]Óvoda'!F103+'[2]Szeszk'!F103+'[2]HIVATAL'!F103+'[2]Noszlopy'!F103+'[2]Nemesvid)'!F103+'[2]Zene'!F103+'[2]Mikszáth'!F103+'[2]Szőcsény'!F103+'[2]Gimi'!F103+'[2]Szakképző'!F103+'[2]Szakszolgálat'!F103+'[2]HIVATAL'!F103)</f>
        <v>33</v>
      </c>
      <c r="D103" s="747">
        <f>SUM('[2]Óvoda'!D103+'[2]Szeszk'!D103+'[2]HIVATAL'!D103+'[2]Noszlopy'!D103+'[2]Nemesvid)'!D103+'[2]Zene'!D103+'[2]Mikszáth'!D103+'[2]Szőcsény'!D103+'[2]Gimi'!D103+'[2]Szakképző'!D103+'[2]Szakszolgálat'!D103+'[2]HIVATAL'!D103)</f>
        <v>0</v>
      </c>
      <c r="E103" s="760"/>
      <c r="F103" s="747">
        <f>SUM('[2]Óvoda'!F103+'[2]Szeszk'!F103+'[2]HIVATAL'!F103+'[2]Noszlopy'!F103+'[2]Nemesvid)'!F103+'[2]Zene'!F103+'[2]Mikszáth'!F103+'[2]Szőcsény'!F103+'[2]Gimi'!F103+'[2]Szakképző'!F103+'[2]Szakszolgálat'!F103+'[2]HIVATAL'!F103)</f>
        <v>33</v>
      </c>
      <c r="G103" s="759">
        <v>25</v>
      </c>
      <c r="H103" s="759">
        <v>0.24</v>
      </c>
      <c r="I103" s="759">
        <v>170000</v>
      </c>
      <c r="J103" s="759"/>
      <c r="K103" s="759">
        <f>ROUND(F103/G103*H103,1)</f>
        <v>0.3</v>
      </c>
      <c r="L103" s="747">
        <v>2550000</v>
      </c>
      <c r="M103" s="752">
        <f>K103*L103/12*8</f>
        <v>510000</v>
      </c>
      <c r="N103" s="749">
        <v>510000</v>
      </c>
    </row>
    <row r="104" spans="1:14" ht="12.75">
      <c r="A104" s="758" t="s">
        <v>55</v>
      </c>
      <c r="B104" s="747" t="s">
        <v>57</v>
      </c>
      <c r="C104" s="747">
        <f>SUM('[2]Óvoda'!F104+'[2]Szeszk'!F104+'[2]HIVATAL'!F104+'[2]Noszlopy'!F104+'[2]Nemesvid)'!F104+'[2]Zene'!F104+'[2]Mikszáth'!F104+'[2]Szőcsény'!F104+'[2]Gimi'!F104+'[2]Szakképző'!F104+'[2]Szakszolgálat'!F104+'[2]HIVATAL'!F104)</f>
        <v>124</v>
      </c>
      <c r="D104" s="747">
        <f>SUM('[2]Óvoda'!D104+'[2]Szeszk'!D104+'[2]HIVATAL'!D104+'[2]Noszlopy'!D104+'[2]Nemesvid)'!D104+'[2]Zene'!D104+'[2]Mikszáth'!D104+'[2]Szőcsény'!D104+'[2]Gimi'!D104+'[2]Szakképző'!D104+'[2]Szakszolgálat'!D104+'[2]HIVATAL'!D104)</f>
        <v>0</v>
      </c>
      <c r="E104" s="760"/>
      <c r="F104" s="747">
        <f>SUM('[2]Óvoda'!F104+'[2]Szeszk'!F104+'[2]HIVATAL'!F104+'[2]Noszlopy'!F104+'[2]Nemesvid)'!F104+'[2]Zene'!F104+'[2]Mikszáth'!F104+'[2]Szőcsény'!F104+'[2]Gimi'!F104+'[2]Szakképző'!F104+'[2]Szakszolgálat'!F104+'[2]HIVATAL'!F104)</f>
        <v>124</v>
      </c>
      <c r="G104" s="759">
        <v>25</v>
      </c>
      <c r="H104" s="759">
        <v>0.16</v>
      </c>
      <c r="I104" s="759">
        <v>935000</v>
      </c>
      <c r="J104" s="759"/>
      <c r="K104" s="759">
        <f>ROUND(F104/G104*H104,1)</f>
        <v>0.8</v>
      </c>
      <c r="L104" s="747">
        <v>2550000</v>
      </c>
      <c r="M104" s="752">
        <f>K104*L104/12*8</f>
        <v>1360000</v>
      </c>
      <c r="N104" s="749">
        <v>1360000</v>
      </c>
    </row>
    <row r="105" spans="1:14" ht="12.75">
      <c r="A105" s="758" t="s">
        <v>58</v>
      </c>
      <c r="B105" s="747" t="s">
        <v>59</v>
      </c>
      <c r="C105" s="747">
        <f>SUM('[2]Óvoda'!F105+'[2]Szeszk'!F105+'[2]HIVATAL'!F105+'[2]Noszlopy'!F105+'[2]Nemesvid)'!F105+'[2]Zene'!F105+'[2]Mikszáth'!F105+'[2]Szőcsény'!F105+'[2]Gimi'!F105+'[2]Szakképző'!F105+'[2]Szakszolgálat'!F105+'[2]HIVATAL'!F105)</f>
        <v>269</v>
      </c>
      <c r="D105" s="747">
        <f>SUM('[2]Óvoda'!D105+'[2]Szeszk'!D105+'[2]HIVATAL'!D105+'[2]Noszlopy'!D105+'[2]Nemesvid)'!D105+'[2]Zene'!D105+'[2]Mikszáth'!D105+'[2]Szőcsény'!D105+'[2]Gimi'!D105+'[2]Szakképző'!D105+'[2]Szakszolgálat'!D105+'[2]HIVATAL'!D105)</f>
        <v>0</v>
      </c>
      <c r="E105" s="760"/>
      <c r="F105" s="747">
        <f>SUM('[2]Óvoda'!F105+'[2]Szeszk'!F105+'[2]HIVATAL'!F105+'[2]Noszlopy'!F105+'[2]Nemesvid)'!F105+'[2]Zene'!F105+'[2]Mikszáth'!F105+'[2]Szőcsény'!F105+'[2]Gimi'!F105+'[2]Szakképző'!F105+'[2]Szakszolgálat'!F105+'[2]HIVATAL'!F105)</f>
        <v>269</v>
      </c>
      <c r="G105" s="759">
        <v>21</v>
      </c>
      <c r="H105" s="759">
        <v>0.27</v>
      </c>
      <c r="I105" s="759">
        <v>2890000</v>
      </c>
      <c r="J105" s="759"/>
      <c r="K105" s="759">
        <f>ROUND(F105/G105*H105,1)</f>
        <v>3.5</v>
      </c>
      <c r="L105" s="747">
        <v>2550000</v>
      </c>
      <c r="M105" s="752">
        <f>K105*L105/12*8</f>
        <v>5950000</v>
      </c>
      <c r="N105" s="749">
        <v>5950000</v>
      </c>
    </row>
    <row r="106" spans="1:14" ht="12.75">
      <c r="A106" s="758" t="s">
        <v>60</v>
      </c>
      <c r="B106" s="747" t="s">
        <v>61</v>
      </c>
      <c r="C106" s="747">
        <f>SUM('[2]Óvoda'!F106+'[2]Szeszk'!F106+'[2]HIVATAL'!F106+'[2]Noszlopy'!F106+'[2]Nemesvid)'!F106+'[2]Zene'!F106+'[2]Mikszáth'!F106+'[2]Szőcsény'!F106+'[2]Gimi'!F106+'[2]Szakképző'!F106+'[2]Szakszolgálat'!F106+'[2]HIVATAL'!F106)</f>
        <v>115</v>
      </c>
      <c r="D106" s="747">
        <f>SUM('[2]Óvoda'!D106+'[2]Szeszk'!D106+'[2]HIVATAL'!D106+'[2]Noszlopy'!D106+'[2]Nemesvid)'!D106+'[2]Zene'!D106+'[2]Mikszáth'!D106+'[2]Szőcsény'!D106+'[2]Gimi'!D106+'[2]Szakképző'!D106+'[2]Szakszolgálat'!D106+'[2]HIVATAL'!D106)</f>
        <v>0</v>
      </c>
      <c r="E106" s="760"/>
      <c r="F106" s="747">
        <f>SUM('[2]Óvoda'!F106+'[2]Szeszk'!F106+'[2]HIVATAL'!F106+'[2]Noszlopy'!F106+'[2]Nemesvid)'!F106+'[2]Zene'!F106+'[2]Mikszáth'!F106+'[2]Szőcsény'!F106+'[2]Gimi'!F106+'[2]Szakképző'!F106+'[2]Szakszolgálat'!F106+'[2]HIVATAL'!F106)</f>
        <v>115</v>
      </c>
      <c r="G106" s="759">
        <v>17</v>
      </c>
      <c r="H106" s="759">
        <v>0.27</v>
      </c>
      <c r="I106" s="759">
        <v>1530000</v>
      </c>
      <c r="J106" s="759"/>
      <c r="K106" s="759">
        <f>ROUND(F106/G106*H106,1)</f>
        <v>1.8</v>
      </c>
      <c r="L106" s="747">
        <v>2550000</v>
      </c>
      <c r="M106" s="752">
        <f>K106*L106/12*8</f>
        <v>3060000</v>
      </c>
      <c r="N106" s="749">
        <v>3060000</v>
      </c>
    </row>
    <row r="107" spans="1:14" ht="12.75">
      <c r="A107" s="758" t="s">
        <v>62</v>
      </c>
      <c r="B107" s="747" t="s">
        <v>66</v>
      </c>
      <c r="C107" s="747">
        <f>SUM('[2]Óvoda'!F107+'[2]Szeszk'!F107+'[2]HIVATAL'!F107+'[2]Noszlopy'!F107+'[2]Nemesvid)'!F107+'[2]Zene'!F107+'[2]Mikszáth'!F107+'[2]Szőcsény'!F107+'[2]Gimi'!F107+'[2]Szakképző'!F107+'[2]Szakszolgálat'!F107+'[2]HIVATAL'!F107)</f>
        <v>113</v>
      </c>
      <c r="D107" s="747">
        <f>SUM('[2]Óvoda'!D107+'[2]Szeszk'!D107+'[2]HIVATAL'!D107+'[2]Noszlopy'!D107+'[2]Nemesvid)'!D107+'[2]Zene'!D107+'[2]Mikszáth'!D107+'[2]Szőcsény'!D107+'[2]Gimi'!D107+'[2]Szakképző'!D107+'[2]Szakszolgálat'!D107+'[2]HIVATAL'!D107)</f>
        <v>0</v>
      </c>
      <c r="E107" s="760"/>
      <c r="F107" s="747">
        <f>SUM('[2]Óvoda'!F107+'[2]Szeszk'!F107+'[2]HIVATAL'!F107+'[2]Noszlopy'!F107+'[2]Nemesvid)'!F107+'[2]Zene'!F107+'[2]Mikszáth'!F107+'[2]Szőcsény'!F107+'[2]Gimi'!F107+'[2]Szakképző'!F107+'[2]Szakszolgálat'!F107+'[2]HIVATAL'!F107)</f>
        <v>113</v>
      </c>
      <c r="G107" s="759">
        <v>16</v>
      </c>
      <c r="H107" s="759">
        <v>0.27</v>
      </c>
      <c r="I107" s="759">
        <v>1615000</v>
      </c>
      <c r="J107" s="759"/>
      <c r="K107" s="759">
        <f>ROUND(F107/G107*H107,1)</f>
        <v>1.9</v>
      </c>
      <c r="L107" s="747">
        <v>2550000</v>
      </c>
      <c r="M107" s="752">
        <f>K107*L107/12*8</f>
        <v>3230000</v>
      </c>
      <c r="N107" s="749">
        <v>3230000</v>
      </c>
    </row>
    <row r="108" spans="1:14" ht="12.75">
      <c r="A108" s="758" t="s">
        <v>67</v>
      </c>
      <c r="B108" s="747" t="s">
        <v>56</v>
      </c>
      <c r="C108" s="747">
        <f>SUM('[2]Óvoda'!F108+'[2]Szeszk'!F108+'[2]HIVATAL'!F108+'[2]Noszlopy'!F108+'[2]Nemesvid)'!F108+'[2]Zene'!F108+'[2]Mikszáth'!F108+'[2]Szőcsény'!F108+'[2]Gimi'!F108+'[2]Szakképző'!F108+'[2]Szakszolgálat'!F108+'[2]HIVATAL'!F108)</f>
        <v>0</v>
      </c>
      <c r="D108" s="747">
        <f>SUM('[2]Óvoda'!D108+'[2]Szeszk'!D108+'[2]HIVATAL'!D108+'[2]Noszlopy'!D108+'[2]Nemesvid)'!D108+'[2]Zene'!D108+'[2]Mikszáth'!D108+'[2]Szőcsény'!D108+'[2]Gimi'!D108+'[2]Szakképző'!D108+'[2]Szakszolgálat'!D108+'[2]HIVATAL'!D108)</f>
        <v>33</v>
      </c>
      <c r="E108" s="760"/>
      <c r="F108" s="747" t="s">
        <v>700</v>
      </c>
      <c r="G108" s="759">
        <v>25</v>
      </c>
      <c r="H108" s="759">
        <v>0.34</v>
      </c>
      <c r="I108" s="759"/>
      <c r="J108" s="759">
        <f>ROUND(D108/G108*H108,1)</f>
        <v>0.4</v>
      </c>
      <c r="K108" s="759"/>
      <c r="L108" s="747">
        <v>2540000</v>
      </c>
      <c r="M108" s="752">
        <f>J108*L108/12*4</f>
        <v>338666.6666666667</v>
      </c>
      <c r="N108" s="749">
        <v>254000</v>
      </c>
    </row>
    <row r="109" spans="1:14" ht="12.75">
      <c r="A109" s="758" t="s">
        <v>68</v>
      </c>
      <c r="B109" s="747" t="s">
        <v>57</v>
      </c>
      <c r="C109" s="747">
        <f>SUM('[2]Óvoda'!F109+'[2]Szeszk'!F109+'[2]HIVATAL'!F109+'[2]Noszlopy'!F109+'[2]Nemesvid)'!F109+'[2]Zene'!F109+'[2]Mikszáth'!F109+'[2]Szőcsény'!F109+'[2]Gimi'!F109+'[2]Szakképző'!F109+'[2]Szakszolgálat'!F109+'[2]HIVATAL'!F109)</f>
        <v>0</v>
      </c>
      <c r="D109" s="747">
        <f>SUM('[2]Óvoda'!D109+'[2]Szeszk'!D109+'[2]HIVATAL'!D109+'[2]Noszlopy'!D109+'[2]Nemesvid)'!D109+'[2]Zene'!D109+'[2]Mikszáth'!D109+'[2]Szőcsény'!D109+'[2]Gimi'!D109+'[2]Szakképző'!D109+'[2]Szakszolgálat'!D109+'[2]HIVATAL'!D109)</f>
        <v>150</v>
      </c>
      <c r="E109" s="760"/>
      <c r="F109" s="747" t="s">
        <v>700</v>
      </c>
      <c r="G109" s="759">
        <v>25</v>
      </c>
      <c r="H109" s="759">
        <v>0.23</v>
      </c>
      <c r="I109" s="759"/>
      <c r="J109" s="759">
        <f>ROUND(D109/G109*H109,1)</f>
        <v>1.4</v>
      </c>
      <c r="K109" s="759"/>
      <c r="L109" s="747">
        <v>2540000</v>
      </c>
      <c r="M109" s="752">
        <f>J109*L109/12*4</f>
        <v>1185333.3333333333</v>
      </c>
      <c r="N109" s="749">
        <v>846667</v>
      </c>
    </row>
    <row r="110" spans="1:14" ht="12.75">
      <c r="A110" s="758" t="s">
        <v>69</v>
      </c>
      <c r="B110" s="747" t="s">
        <v>70</v>
      </c>
      <c r="C110" s="747">
        <f>SUM('[2]Óvoda'!F110+'[2]Szeszk'!F110+'[2]HIVATAL'!F110+'[2]Noszlopy'!F110+'[2]Nemesvid)'!F110+'[2]Zene'!F110+'[2]Mikszáth'!F110+'[2]Szőcsény'!F110+'[2]Gimi'!F110+'[2]Szakképző'!F110+'[2]Szakszolgálat'!F110+'[2]HIVATAL'!F110)</f>
        <v>0</v>
      </c>
      <c r="D110" s="747">
        <f>SUM('[2]Óvoda'!D110+'[2]Szeszk'!D110+'[2]HIVATAL'!D110+'[2]Noszlopy'!D110+'[2]Nemesvid)'!D110+'[2]Zene'!D110+'[2]Mikszáth'!D110+'[2]Szőcsény'!D110+'[2]Gimi'!D110+'[2]Szakképző'!D110+'[2]Szakszolgálat'!D110+'[2]HIVATAL'!D110)</f>
        <v>389</v>
      </c>
      <c r="E110" s="760"/>
      <c r="F110" s="747" t="s">
        <v>700</v>
      </c>
      <c r="G110" s="759">
        <v>21</v>
      </c>
      <c r="H110" s="759">
        <v>0.31</v>
      </c>
      <c r="I110" s="759"/>
      <c r="J110" s="759">
        <f>ROUND(D110/G110*H110,1)</f>
        <v>5.7</v>
      </c>
      <c r="K110" s="759"/>
      <c r="L110" s="747">
        <v>2540000</v>
      </c>
      <c r="M110" s="752">
        <f>J110*L110/12*4</f>
        <v>4826000</v>
      </c>
      <c r="N110" s="749">
        <v>4233333</v>
      </c>
    </row>
    <row r="111" spans="1:14" ht="12.75">
      <c r="A111" s="758" t="s">
        <v>71</v>
      </c>
      <c r="B111" s="747" t="s">
        <v>66</v>
      </c>
      <c r="C111" s="747">
        <f>SUM('[2]Óvoda'!F111+'[2]Szeszk'!F111+'[2]HIVATAL'!F111+'[2]Noszlopy'!F111+'[2]Nemesvid)'!F111+'[2]Zene'!F111+'[2]Mikszáth'!F111+'[2]Szőcsény'!F111+'[2]Gimi'!F111+'[2]Szakképző'!F111+'[2]Szakszolgálat'!F111+'[2]HIVATAL'!F111)</f>
        <v>0</v>
      </c>
      <c r="D111" s="747">
        <f>SUM('[2]Óvoda'!D111+'[2]Szeszk'!D111+'[2]HIVATAL'!D111+'[2]Noszlopy'!D111+'[2]Nemesvid)'!D111+'[2]Zene'!D111+'[2]Mikszáth'!D111+'[2]Szőcsény'!D111+'[2]Gimi'!D111+'[2]Szakképző'!D111+'[2]Szakszolgálat'!D111+'[2]HIVATAL'!D111)</f>
        <v>115</v>
      </c>
      <c r="E111" s="760"/>
      <c r="F111" s="747" t="s">
        <v>700</v>
      </c>
      <c r="G111" s="759">
        <v>16</v>
      </c>
      <c r="H111" s="759">
        <v>0.31</v>
      </c>
      <c r="I111" s="759"/>
      <c r="J111" s="759">
        <f>ROUND(D111/G111*H111,1)</f>
        <v>2.2</v>
      </c>
      <c r="K111" s="759"/>
      <c r="L111" s="747">
        <v>2540000</v>
      </c>
      <c r="M111" s="752">
        <f>J111*L111/12*4</f>
        <v>1862666.6666666667</v>
      </c>
      <c r="N111" s="749">
        <v>1608667</v>
      </c>
    </row>
    <row r="112" spans="1:14" ht="12.75">
      <c r="A112" s="745" t="s">
        <v>72</v>
      </c>
      <c r="B112" s="747" t="s">
        <v>73</v>
      </c>
      <c r="C112" s="747">
        <f>SUM('[2]Óvoda'!F112+'[2]Szeszk'!F112+'[2]HIVATAL'!F112+'[2]Noszlopy'!F112+'[2]Nemesvid)'!F112+'[2]Zene'!F112+'[2]Mikszáth'!F112+'[2]Szőcsény'!F112+'[2]Gimi'!F112+'[2]Szakképző'!F112+'[2]Szakszolgálat'!F112+'[2]HIVATAL'!F112)</f>
        <v>63</v>
      </c>
      <c r="D112" s="747">
        <f>SUM('[2]Óvoda'!D112+'[2]Szeszk'!D112+'[2]HIVATAL'!D112+'[2]Noszlopy'!D112+'[2]Nemesvid)'!D112+'[2]Zene'!D112+'[2]Mikszáth'!D112+'[2]Szőcsény'!D112+'[2]Gimi'!D112+'[2]Szakképző'!D112+'[2]Szakszolgálat'!D112+'[2]HIVATAL'!D112)</f>
        <v>0</v>
      </c>
      <c r="E112" s="760"/>
      <c r="F112" s="747">
        <f>SUM('[2]Óvoda'!F112+'[2]Szeszk'!F112+'[2]HIVATAL'!F112+'[2]Noszlopy'!F112+'[2]Nemesvid)'!F112+'[2]Zene'!F112+'[2]Mikszáth'!F112+'[2]Szőcsény'!F112+'[2]Gimi'!F112+'[2]Szakképző'!F112+'[2]Szakszolgálat'!F112+'[2]HIVATAL'!F112)</f>
        <v>63</v>
      </c>
      <c r="G112" s="747"/>
      <c r="H112" s="747"/>
      <c r="I112" s="747">
        <v>3630000</v>
      </c>
      <c r="J112" s="759"/>
      <c r="K112" s="759"/>
      <c r="L112" s="747">
        <v>45000</v>
      </c>
      <c r="M112" s="752">
        <f>C112*L112/12*8</f>
        <v>1890000</v>
      </c>
      <c r="N112" s="749">
        <v>1890000</v>
      </c>
    </row>
    <row r="113" spans="1:14" ht="12.75">
      <c r="A113" s="745" t="s">
        <v>74</v>
      </c>
      <c r="B113" s="747" t="s">
        <v>73</v>
      </c>
      <c r="C113" s="747">
        <f>SUM('[2]Óvoda'!F113+'[2]Szeszk'!F113+'[2]HIVATAL'!F113+'[2]Noszlopy'!F113+'[2]Nemesvid)'!F113+'[2]Zene'!F113+'[2]Mikszáth'!F113+'[2]Szőcsény'!F113+'[2]Gimi'!F113+'[2]Szakképző'!F113+'[2]Szakszolgálat'!F113+'[2]HIVATAL'!F113)</f>
        <v>20</v>
      </c>
      <c r="D113" s="747">
        <f>SUM('[2]Óvoda'!D113+'[2]Szeszk'!D113+'[2]HIVATAL'!D113+'[2]Noszlopy'!D113+'[2]Nemesvid)'!D113+'[2]Zene'!D113+'[2]Mikszáth'!D113+'[2]Szőcsény'!D113+'[2]Gimi'!D113+'[2]Szakképző'!D113+'[2]Szakszolgálat'!D113+'[2]HIVATAL'!D113)</f>
        <v>0</v>
      </c>
      <c r="E113" s="760"/>
      <c r="F113" s="747">
        <f>SUM('[2]Óvoda'!F113+'[2]Szeszk'!F113+'[2]HIVATAL'!F113+'[2]Noszlopy'!F113+'[2]Nemesvid)'!F113+'[2]Zene'!F113+'[2]Mikszáth'!F113+'[2]Szőcsény'!F113+'[2]Gimi'!F113+'[2]Szakképző'!F113+'[2]Szakszolgálat'!F113+'[2]HIVATAL'!F113)</f>
        <v>20</v>
      </c>
      <c r="G113" s="747"/>
      <c r="H113" s="747"/>
      <c r="I113" s="747"/>
      <c r="J113" s="759"/>
      <c r="K113" s="759"/>
      <c r="L113" s="747">
        <v>45000</v>
      </c>
      <c r="M113" s="752">
        <f>C113*L113/12*8</f>
        <v>600000</v>
      </c>
      <c r="N113" s="749">
        <v>600000</v>
      </c>
    </row>
    <row r="114" spans="1:14" ht="12.75">
      <c r="A114" s="745" t="s">
        <v>75</v>
      </c>
      <c r="B114" s="747" t="s">
        <v>73</v>
      </c>
      <c r="C114" s="747">
        <f>SUM('[2]Óvoda'!F114+'[2]Szeszk'!F114+'[2]HIVATAL'!F114+'[2]Noszlopy'!F114+'[2]Nemesvid)'!F114+'[2]Zene'!F114+'[2]Mikszáth'!F114+'[2]Szőcsény'!F114+'[2]Gimi'!F114+'[2]Szakképző'!F114+'[2]Szakszolgálat'!F114+'[2]HIVATAL'!F114)</f>
        <v>49</v>
      </c>
      <c r="D114" s="747">
        <f>SUM('[2]Óvoda'!D114+'[2]Szeszk'!D114+'[2]HIVATAL'!D114+'[2]Noszlopy'!D114+'[2]Nemesvid)'!D114+'[2]Zene'!D114+'[2]Mikszáth'!D114+'[2]Szőcsény'!D114+'[2]Gimi'!D114+'[2]Szakképző'!D114+'[2]Szakszolgálat'!D114+'[2]HIVATAL'!D114)</f>
        <v>0</v>
      </c>
      <c r="E114" s="760"/>
      <c r="F114" s="747">
        <f>SUM('[2]Óvoda'!F114+'[2]Szeszk'!F114+'[2]HIVATAL'!F114+'[2]Noszlopy'!F114+'[2]Nemesvid)'!F114+'[2]Zene'!F114+'[2]Mikszáth'!F114+'[2]Szőcsény'!F114+'[2]Gimi'!F114+'[2]Szakképző'!F114+'[2]Szakszolgálat'!F114+'[2]HIVATAL'!F114)</f>
        <v>49</v>
      </c>
      <c r="G114" s="747"/>
      <c r="H114" s="747"/>
      <c r="I114" s="747">
        <v>1890000</v>
      </c>
      <c r="J114" s="759"/>
      <c r="K114" s="759"/>
      <c r="L114" s="747">
        <v>45000</v>
      </c>
      <c r="M114" s="752">
        <f>C114*L114/12*8</f>
        <v>1470000</v>
      </c>
      <c r="N114" s="749">
        <v>1470000</v>
      </c>
    </row>
    <row r="115" spans="1:14" ht="12.75">
      <c r="A115" s="745" t="s">
        <v>76</v>
      </c>
      <c r="B115" s="747" t="s">
        <v>73</v>
      </c>
      <c r="C115" s="747">
        <f>SUM('[2]Óvoda'!F115+'[2]Szeszk'!F115+'[2]HIVATAL'!F115+'[2]Noszlopy'!F115+'[2]Nemesvid)'!F115+'[2]Zene'!F115+'[2]Mikszáth'!F115+'[2]Szőcsény'!F115+'[2]Gimi'!F115+'[2]Szakképző'!F115+'[2]Szakszolgálat'!F115+'[2]HIVATAL'!F115)</f>
        <v>0</v>
      </c>
      <c r="D115" s="747">
        <f>SUM('[2]Óvoda'!D115+'[2]Szeszk'!D115+'[2]HIVATAL'!D115+'[2]Noszlopy'!D115+'[2]Nemesvid)'!D115+'[2]Zene'!D115+'[2]Mikszáth'!D115+'[2]Szőcsény'!D115+'[2]Gimi'!D115+'[2]Szakképző'!D115+'[2]Szakszolgálat'!D115+'[2]HIVATAL'!D115)</f>
        <v>63</v>
      </c>
      <c r="E115" s="760"/>
      <c r="F115" s="747">
        <f>SUM('[2]Óvoda'!F115+'[2]Szeszk'!F115+'[2]HIVATAL'!F115+'[2]Noszlopy'!F115+'[2]Nemesvid)'!F115+'[2]Zene'!F115+'[2]Mikszáth'!F115+'[2]Szőcsény'!F115+'[2]Gimi'!F115+'[2]Szakképző'!F115+'[2]Szakszolgálat'!F115+'[2]HIVATAL'!F115)</f>
        <v>0</v>
      </c>
      <c r="G115" s="747"/>
      <c r="H115" s="747"/>
      <c r="I115" s="747"/>
      <c r="J115" s="759"/>
      <c r="K115" s="759"/>
      <c r="L115" s="747">
        <v>43000</v>
      </c>
      <c r="M115" s="752">
        <f>D115*L115/12*4</f>
        <v>903000</v>
      </c>
      <c r="N115" s="749">
        <v>903000</v>
      </c>
    </row>
    <row r="116" spans="1:14" ht="12.75">
      <c r="A116" s="745" t="s">
        <v>77</v>
      </c>
      <c r="B116" s="747" t="s">
        <v>73</v>
      </c>
      <c r="C116" s="747">
        <f>SUM('[2]Óvoda'!F116+'[2]Szeszk'!F116+'[2]HIVATAL'!F116+'[2]Noszlopy'!F116+'[2]Nemesvid)'!F116+'[2]Zene'!F116+'[2]Mikszáth'!F116+'[2]Szőcsény'!F116+'[2]Gimi'!F116+'[2]Szakképző'!F116+'[2]Szakszolgálat'!F116+'[2]HIVATAL'!F116)</f>
        <v>0</v>
      </c>
      <c r="D116" s="747">
        <f>SUM('[2]Óvoda'!D116+'[2]Szeszk'!D116+'[2]HIVATAL'!D116+'[2]Noszlopy'!D116+'[2]Nemesvid)'!D116+'[2]Zene'!D116+'[2]Mikszáth'!D116+'[2]Szőcsény'!D116+'[2]Gimi'!D116+'[2]Szakképző'!D116+'[2]Szakszolgálat'!D116+'[2]HIVATAL'!D116)</f>
        <v>23</v>
      </c>
      <c r="E116" s="760"/>
      <c r="F116" s="747">
        <f>SUM('[2]Óvoda'!F116+'[2]Szeszk'!F116+'[2]HIVATAL'!F116+'[2]Noszlopy'!F116+'[2]Nemesvid)'!F116+'[2]Zene'!F116+'[2]Mikszáth'!F116+'[2]Szőcsény'!F116+'[2]Gimi'!F116+'[2]Szakképző'!F116+'[2]Szakszolgálat'!F116+'[2]HIVATAL'!F116)</f>
        <v>0</v>
      </c>
      <c r="G116" s="747"/>
      <c r="H116" s="747"/>
      <c r="I116" s="747"/>
      <c r="J116" s="759"/>
      <c r="K116" s="759"/>
      <c r="L116" s="747">
        <v>43000</v>
      </c>
      <c r="M116" s="752">
        <f>D116*L116/12*4</f>
        <v>329666.6666666667</v>
      </c>
      <c r="N116" s="749">
        <v>329667</v>
      </c>
    </row>
    <row r="117" spans="1:14" ht="12.75">
      <c r="A117" s="745" t="s">
        <v>78</v>
      </c>
      <c r="B117" s="747" t="s">
        <v>73</v>
      </c>
      <c r="C117" s="747">
        <f>SUM('[2]Óvoda'!F117+'[2]Szeszk'!F117+'[2]HIVATAL'!F117+'[2]Noszlopy'!F117+'[2]Nemesvid)'!F117+'[2]Zene'!F117+'[2]Mikszáth'!F117+'[2]Szőcsény'!F117+'[2]Gimi'!F117+'[2]Szakképző'!F117+'[2]Szakszolgálat'!F117+'[2]HIVATAL'!F117)</f>
        <v>0</v>
      </c>
      <c r="D117" s="747">
        <f>SUM('[2]Óvoda'!D117+'[2]Szeszk'!D117+'[2]HIVATAL'!D117+'[2]Noszlopy'!D117+'[2]Nemesvid)'!D117+'[2]Zene'!D117+'[2]Mikszáth'!D117+'[2]Szőcsény'!D117+'[2]Gimi'!D117+'[2]Szakképző'!D117+'[2]Szakszolgálat'!D117+'[2]HIVATAL'!D117)</f>
        <v>52</v>
      </c>
      <c r="E117" s="760"/>
      <c r="F117" s="747">
        <f>SUM('[2]Óvoda'!F117+'[2]Szeszk'!F117+'[2]HIVATAL'!F117+'[2]Noszlopy'!F117+'[2]Nemesvid)'!F117+'[2]Zene'!F117+'[2]Mikszáth'!F117+'[2]Szőcsény'!F117+'[2]Gimi'!F117+'[2]Szakképző'!F117+'[2]Szakszolgálat'!F117+'[2]HIVATAL'!F117)</f>
        <v>0</v>
      </c>
      <c r="G117" s="747"/>
      <c r="H117" s="747"/>
      <c r="I117" s="747"/>
      <c r="J117" s="759"/>
      <c r="K117" s="759"/>
      <c r="L117" s="747">
        <v>43000</v>
      </c>
      <c r="M117" s="752">
        <f>D117*L117/12*4</f>
        <v>745333.3333333334</v>
      </c>
      <c r="N117" s="749">
        <v>745333</v>
      </c>
    </row>
    <row r="118" spans="1:14" ht="12.75">
      <c r="A118" s="758" t="s">
        <v>79</v>
      </c>
      <c r="B118" s="761" t="s">
        <v>80</v>
      </c>
      <c r="C118" s="747">
        <f>SUM('[2]Óvoda'!F118+'[2]Szeszk'!F118+'[2]HIVATAL'!F118+'[2]Noszlopy'!F118+'[2]Nemesvid)'!F118+'[2]Zene'!F118+'[2]Mikszáth'!F118+'[2]Szőcsény'!F118+'[2]Gimi'!F118+'[2]Szakképző'!F118+'[2]Szakszolgálat'!F118+'[2]HIVATAL'!F118)</f>
        <v>55</v>
      </c>
      <c r="D118" s="747">
        <f>SUM('[2]Óvoda'!D118+'[2]Szeszk'!D118+'[2]HIVATAL'!D118+'[2]Noszlopy'!D118+'[2]Nemesvid)'!D118+'[2]Zene'!D118+'[2]Mikszáth'!D118+'[2]Szőcsény'!D118+'[2]Gimi'!D118+'[2]Szakképző'!D118+'[2]Szakszolgálat'!D118+'[2]HIVATAL'!D118)</f>
        <v>0</v>
      </c>
      <c r="E118" s="760"/>
      <c r="F118" s="747">
        <f>SUM('[2]Óvoda'!F118+'[2]Szeszk'!F118+'[2]HIVATAL'!F118+'[2]Noszlopy'!F118+'[2]Nemesvid)'!F118+'[2]Zene'!F118+'[2]Mikszáth'!F118+'[2]Szőcsény'!F118+'[2]Gimi'!F118+'[2]Szakképző'!F118+'[2]Szakszolgálat'!F118+'[2]HIVATAL'!F118)</f>
        <v>55</v>
      </c>
      <c r="G118" s="747"/>
      <c r="H118" s="747"/>
      <c r="I118" s="747">
        <v>2049667</v>
      </c>
      <c r="J118" s="759"/>
      <c r="K118" s="759"/>
      <c r="L118" s="747">
        <v>71500</v>
      </c>
      <c r="M118" s="752">
        <f>C118*L118/12*8</f>
        <v>2621666.6666666665</v>
      </c>
      <c r="N118" s="749">
        <v>2621667</v>
      </c>
    </row>
    <row r="119" spans="1:14" ht="12.75">
      <c r="A119" s="758" t="s">
        <v>81</v>
      </c>
      <c r="B119" s="761" t="s">
        <v>80</v>
      </c>
      <c r="C119" s="747">
        <f>SUM('[2]Óvoda'!F119+'[2]Szeszk'!F119+'[2]HIVATAL'!F119+'[2]Noszlopy'!F119+'[2]Nemesvid)'!F119+'[2]Zene'!F119+'[2]Mikszáth'!F119+'[2]Szőcsény'!F119+'[2]Gimi'!F119+'[2]Szakképző'!F119+'[2]Szakszolgálat'!F119+'[2]HIVATAL'!F119)</f>
        <v>0</v>
      </c>
      <c r="D119" s="747">
        <f>SUM('[2]Óvoda'!D119+'[2]Szeszk'!D119+'[2]HIVATAL'!D119+'[2]Noszlopy'!D119+'[2]Nemesvid)'!D119+'[2]Zene'!D119+'[2]Mikszáth'!D119+'[2]Szőcsény'!D119+'[2]Gimi'!D119+'[2]Szakképző'!D119+'[2]Szakszolgálat'!D119+'[2]HIVATAL'!D119)</f>
        <v>30</v>
      </c>
      <c r="E119" s="760"/>
      <c r="F119" s="747">
        <f>SUM('[2]Óvoda'!F119+'[2]Szeszk'!F119+'[2]HIVATAL'!F119+'[2]Noszlopy'!F119+'[2]Nemesvid)'!F119+'[2]Zene'!F119+'[2]Mikszáth'!F119+'[2]Szőcsény'!F119+'[2]Gimi'!F119+'[2]Szakképző'!F119+'[2]Szakszolgálat'!F119+'[2]HIVATAL'!F119)</f>
        <v>0</v>
      </c>
      <c r="G119" s="747"/>
      <c r="H119" s="747"/>
      <c r="I119" s="747">
        <v>715000</v>
      </c>
      <c r="J119" s="759"/>
      <c r="K119" s="759"/>
      <c r="L119" s="747">
        <v>68000</v>
      </c>
      <c r="M119" s="752">
        <f>D119*L119/12*4</f>
        <v>680000</v>
      </c>
      <c r="N119" s="749">
        <v>680000</v>
      </c>
    </row>
    <row r="120" spans="1:14" ht="22.5">
      <c r="A120" s="758" t="s">
        <v>82</v>
      </c>
      <c r="B120" s="746" t="s">
        <v>83</v>
      </c>
      <c r="C120" s="747">
        <f>SUM('[2]Óvoda'!F120+'[2]Szeszk'!F120+'[2]HIVATAL'!F120+'[2]Noszlopy'!F120+'[2]Nemesvid)'!F120+'[2]Zene'!F120+'[2]Mikszáth'!F120+'[2]Szőcsény'!F120+'[2]Gimi'!F120+'[2]Szakképző'!F120+'[2]Szakszolgálat'!F120+'[2]HIVATAL'!F120)</f>
        <v>515</v>
      </c>
      <c r="D120" s="747">
        <f>SUM('[2]Óvoda'!D120+'[2]Szeszk'!D120+'[2]HIVATAL'!D120+'[2]Noszlopy'!D120+'[2]Nemesvid)'!D120+'[2]Zene'!D120+'[2]Mikszáth'!D120+'[2]Szőcsény'!D120+'[2]Gimi'!D120+'[2]Szakképző'!D120+'[2]Szakszolgálat'!D120+'[2]HIVATAL'!D120)</f>
        <v>0</v>
      </c>
      <c r="E120" s="760"/>
      <c r="F120" s="747">
        <f>SUM('[2]Óvoda'!F120+'[2]Szeszk'!F120+'[2]HIVATAL'!F120+'[2]Noszlopy'!F120+'[2]Nemesvid)'!F120+'[2]Zene'!F120+'[2]Mikszáth'!F120+'[2]Szőcsény'!F120+'[2]Gimi'!F120+'[2]Szakképző'!F120+'[2]Szakszolgálat'!F120+'[2]HIVATAL'!F120)</f>
        <v>515</v>
      </c>
      <c r="G120" s="747"/>
      <c r="H120" s="747"/>
      <c r="I120" s="747">
        <v>4830000</v>
      </c>
      <c r="J120" s="759"/>
      <c r="K120" s="759"/>
      <c r="L120" s="747">
        <v>18000</v>
      </c>
      <c r="M120" s="752">
        <f>C120*L120/12*8</f>
        <v>6180000</v>
      </c>
      <c r="N120" s="749">
        <v>6180000</v>
      </c>
    </row>
    <row r="121" spans="1:14" ht="22.5">
      <c r="A121" s="758" t="s">
        <v>84</v>
      </c>
      <c r="B121" s="746" t="s">
        <v>83</v>
      </c>
      <c r="C121" s="747">
        <f>SUM('[2]Óvoda'!F121+'[2]Szeszk'!F121+'[2]HIVATAL'!F121+'[2]Noszlopy'!F121+'[2]Nemesvid)'!F121+'[2]Zene'!F121+'[2]Mikszáth'!F121+'[2]Szőcsény'!F121+'[2]Gimi'!F121+'[2]Szakképző'!F121+'[2]Szakszolgálat'!F121+'[2]HIVATAL'!F121)</f>
        <v>0</v>
      </c>
      <c r="D121" s="747">
        <f>SUM('[2]Óvoda'!D121+'[2]Szeszk'!D121+'[2]HIVATAL'!D121+'[2]Noszlopy'!D121+'[2]Nemesvid)'!D121+'[2]Zene'!D121+'[2]Mikszáth'!D121+'[2]Szőcsény'!D121+'[2]Gimi'!D121+'[2]Szakképző'!D121+'[2]Szakszolgálat'!D121+'[2]HIVATAL'!D121)</f>
        <v>536</v>
      </c>
      <c r="E121" s="760"/>
      <c r="F121" s="747">
        <f>SUM('[2]Óvoda'!F121+'[2]Szeszk'!F121+'[2]HIVATAL'!F121+'[2]Noszlopy'!F121+'[2]Nemesvid)'!F121+'[2]Zene'!F121+'[2]Mikszáth'!F121+'[2]Szőcsény'!F121+'[2]Gimi'!F121+'[2]Szakképző'!F121+'[2]Szakszolgálat'!F121+'[2]HIVATAL'!F121)</f>
        <v>0</v>
      </c>
      <c r="G121" s="747"/>
      <c r="H121" s="747"/>
      <c r="I121" s="747">
        <v>2850000</v>
      </c>
      <c r="J121" s="759"/>
      <c r="K121" s="759"/>
      <c r="L121" s="747">
        <v>18000</v>
      </c>
      <c r="M121" s="752">
        <f>D121*L121/12*4</f>
        <v>3216000</v>
      </c>
      <c r="N121" s="749">
        <v>3216000</v>
      </c>
    </row>
    <row r="122" spans="1:14" ht="12.75">
      <c r="A122" s="758" t="s">
        <v>85</v>
      </c>
      <c r="B122" s="747" t="s">
        <v>86</v>
      </c>
      <c r="C122" s="747">
        <f>SUM('[2]Óvoda'!F122+'[2]Szeszk'!F122+'[2]HIVATAL'!F122+'[2]Noszlopy'!F122+'[2]Nemesvid)'!F122+'[2]Zene'!F122+'[2]Mikszáth'!F122+'[2]Szőcsény'!F122+'[2]Gimi'!F122+'[2]Szakképző'!F122+'[2]Szakszolgálat'!F122+'[2]HIVATAL'!F122)</f>
        <v>37</v>
      </c>
      <c r="D122" s="747">
        <f>SUM('[2]Óvoda'!D122+'[2]Szeszk'!D122+'[2]HIVATAL'!D122+'[2]Noszlopy'!D122+'[2]Nemesvid)'!D122+'[2]Zene'!D122+'[2]Mikszáth'!D122+'[2]Szőcsény'!D122+'[2]Gimi'!D122+'[2]Szakképző'!D122+'[2]Szakszolgálat'!D122+'[2]HIVATAL'!D122)</f>
        <v>0</v>
      </c>
      <c r="E122" s="760"/>
      <c r="F122" s="747">
        <f>SUM('[2]Óvoda'!F122+'[2]Szeszk'!F122+'[2]HIVATAL'!F122+'[2]Noszlopy'!F122+'[2]Nemesvid)'!F122+'[2]Zene'!F122+'[2]Mikszáth'!F122+'[2]Szőcsény'!F122+'[2]Gimi'!F122+'[2]Szakképző'!F122+'[2]Szakszolgálat'!F122+'[2]HIVATAL'!F122)</f>
        <v>37</v>
      </c>
      <c r="G122" s="759"/>
      <c r="H122" s="759"/>
      <c r="I122" s="759">
        <v>4530000</v>
      </c>
      <c r="J122" s="759"/>
      <c r="K122" s="759"/>
      <c r="L122" s="747">
        <v>45000</v>
      </c>
      <c r="M122" s="752">
        <f>C122*L122/12*8</f>
        <v>1110000</v>
      </c>
      <c r="N122" s="749">
        <v>1110000</v>
      </c>
    </row>
    <row r="123" spans="1:14" ht="12.75">
      <c r="A123" s="758" t="s">
        <v>87</v>
      </c>
      <c r="B123" s="747" t="s">
        <v>86</v>
      </c>
      <c r="C123" s="747">
        <f>SUM('[2]Óvoda'!F123+'[2]Szeszk'!F123+'[2]HIVATAL'!F123+'[2]Noszlopy'!F123+'[2]Nemesvid)'!F123+'[2]Zene'!F123+'[2]Mikszáth'!F123+'[2]Szőcsény'!F123+'[2]Gimi'!F123+'[2]Szakképző'!F123+'[2]Szakszolgálat'!F123+'[2]HIVATAL'!F123)</f>
        <v>0</v>
      </c>
      <c r="D123" s="747">
        <f>SUM('[2]Óvoda'!D123+'[2]Szeszk'!D123+'[2]HIVATAL'!D123+'[2]Noszlopy'!D123+'[2]Nemesvid)'!D123+'[2]Zene'!D123+'[2]Mikszáth'!D123+'[2]Szőcsény'!D123+'[2]Gimi'!D123+'[2]Szakképző'!D123+'[2]Szakszolgálat'!D123+'[2]HIVATAL'!D123)</f>
        <v>30</v>
      </c>
      <c r="E123" s="760"/>
      <c r="F123" s="747">
        <f>SUM('[2]Óvoda'!F123+'[2]Szeszk'!F123+'[2]HIVATAL'!F123+'[2]Noszlopy'!F123+'[2]Nemesvid)'!F123+'[2]Zene'!F123+'[2]Mikszáth'!F123+'[2]Szőcsény'!F123+'[2]Gimi'!F123+'[2]Szakképző'!F123+'[2]Szakszolgálat'!F123+'[2]HIVATAL'!F123)</f>
        <v>0</v>
      </c>
      <c r="G123" s="759"/>
      <c r="H123" s="759"/>
      <c r="I123" s="759">
        <v>1740000</v>
      </c>
      <c r="J123" s="759"/>
      <c r="K123" s="759"/>
      <c r="L123" s="747">
        <v>42800</v>
      </c>
      <c r="M123" s="752">
        <f>D123*L123/12*4</f>
        <v>428000</v>
      </c>
      <c r="N123" s="749">
        <v>428000</v>
      </c>
    </row>
    <row r="124" spans="1:14" ht="12.75">
      <c r="A124" s="758" t="s">
        <v>88</v>
      </c>
      <c r="B124" s="747" t="s">
        <v>89</v>
      </c>
      <c r="C124" s="747">
        <f>SUM('[2]Óvoda'!F124+'[2]Szeszk'!F124+'[2]HIVATAL'!F124+'[2]Noszlopy'!F124+'[2]Nemesvid)'!F124+'[2]Zene'!F124+'[2]Mikszáth'!F124+'[2]Szőcsény'!F124+'[2]Gimi'!F124+'[2]Szakképző'!F124+'[2]Szakszolgálat'!F124+'[2]HIVATAL'!F124)</f>
        <v>59</v>
      </c>
      <c r="D124" s="747">
        <f>SUM('[2]Óvoda'!D124+'[2]Szeszk'!D124+'[2]HIVATAL'!D124+'[2]Noszlopy'!D124+'[2]Nemesvid)'!D124+'[2]Zene'!D124+'[2]Mikszáth'!D124+'[2]Szőcsény'!D124+'[2]Gimi'!D124+'[2]Szakképző'!D124+'[2]Szakszolgálat'!D124+'[2]HIVATAL'!D124)</f>
        <v>0</v>
      </c>
      <c r="E124" s="760"/>
      <c r="F124" s="747">
        <f>SUM('[2]Óvoda'!F124+'[2]Szeszk'!F124+'[2]HIVATAL'!F124+'[2]Noszlopy'!F124+'[2]Nemesvid)'!F124+'[2]Zene'!F124+'[2]Mikszáth'!F124+'[2]Szőcsény'!F124+'[2]Gimi'!F124+'[2]Szakképző'!F124+'[2]Szakszolgálat'!F124+'[2]HIVATAL'!F124)</f>
        <v>59</v>
      </c>
      <c r="G124" s="747"/>
      <c r="H124" s="747"/>
      <c r="I124" s="747"/>
      <c r="J124" s="759"/>
      <c r="K124" s="759"/>
      <c r="L124" s="747">
        <v>45000</v>
      </c>
      <c r="M124" s="752">
        <f>C124*L124/12*8</f>
        <v>1770000</v>
      </c>
      <c r="N124" s="749">
        <v>1770000</v>
      </c>
    </row>
    <row r="125" spans="1:14" ht="12.75">
      <c r="A125" s="758" t="s">
        <v>90</v>
      </c>
      <c r="B125" s="747" t="s">
        <v>91</v>
      </c>
      <c r="C125" s="747">
        <f>SUM('[2]Óvoda'!F125+'[2]Szeszk'!F125+'[2]HIVATAL'!F125+'[2]Noszlopy'!F125+'[2]Nemesvid)'!F125+'[2]Zene'!F125+'[2]Mikszáth'!F125+'[2]Szőcsény'!F125+'[2]Gimi'!F125+'[2]Szakképző'!F125+'[2]Szakszolgálat'!F125+'[2]HIVATAL'!F125)</f>
        <v>12</v>
      </c>
      <c r="D125" s="747">
        <f>SUM('[2]Óvoda'!D125+'[2]Szeszk'!D125+'[2]HIVATAL'!D125+'[2]Noszlopy'!D125+'[2]Nemesvid)'!D125+'[2]Zene'!D125+'[2]Mikszáth'!D125+'[2]Szőcsény'!D125+'[2]Gimi'!D125+'[2]Szakképző'!D125+'[2]Szakszolgálat'!D125+'[2]HIVATAL'!D125)</f>
        <v>0</v>
      </c>
      <c r="E125" s="760"/>
      <c r="F125" s="747">
        <f>SUM('[2]Óvoda'!F125+'[2]Szeszk'!F125+'[2]HIVATAL'!F125+'[2]Noszlopy'!F125+'[2]Nemesvid)'!F125+'[2]Zene'!F125+'[2]Mikszáth'!F125+'[2]Szőcsény'!F125+'[2]Gimi'!F125+'[2]Szakképző'!F125+'[2]Szakszolgálat'!F125+'[2]HIVATAL'!F125)</f>
        <v>12</v>
      </c>
      <c r="G125" s="747"/>
      <c r="H125" s="747"/>
      <c r="I125" s="747"/>
      <c r="J125" s="759"/>
      <c r="K125" s="759"/>
      <c r="L125" s="747">
        <v>45000</v>
      </c>
      <c r="M125" s="752">
        <f>C125*L125/12*8</f>
        <v>360000</v>
      </c>
      <c r="N125" s="749">
        <v>360000</v>
      </c>
    </row>
    <row r="126" spans="1:14" ht="12.75">
      <c r="A126" s="758" t="s">
        <v>85</v>
      </c>
      <c r="B126" s="747" t="s">
        <v>92</v>
      </c>
      <c r="C126" s="747">
        <f>SUM('[2]Óvoda'!F126+'[2]Szeszk'!F126+'[2]HIVATAL'!F126+'[2]Noszlopy'!F126+'[2]Nemesvid)'!F126+'[2]Zene'!F126+'[2]Mikszáth'!F126+'[2]Szőcsény'!F126+'[2]Gimi'!F126+'[2]Szakképző'!F126+'[2]Szakszolgálat'!F126+'[2]HIVATAL'!F126)</f>
        <v>49</v>
      </c>
      <c r="D126" s="747">
        <f>SUM('[2]Óvoda'!D126+'[2]Szeszk'!D126+'[2]HIVATAL'!D126+'[2]Noszlopy'!D126+'[2]Nemesvid)'!D126+'[2]Zene'!D126+'[2]Mikszáth'!D126+'[2]Szőcsény'!D126+'[2]Gimi'!D126+'[2]Szakképző'!D126+'[2]Szakszolgálat'!D126+'[2]HIVATAL'!D126)</f>
        <v>0</v>
      </c>
      <c r="E126" s="760"/>
      <c r="F126" s="747">
        <f>SUM('[2]Óvoda'!F126+'[2]Szeszk'!F126+'[2]HIVATAL'!F126+'[2]Noszlopy'!F126+'[2]Nemesvid)'!F126+'[2]Zene'!F126+'[2]Mikszáth'!F126+'[2]Szőcsény'!F126+'[2]Gimi'!F126+'[2]Szakképző'!F126+'[2]Szakszolgálat'!F126+'[2]HIVATAL'!F126)</f>
        <v>49</v>
      </c>
      <c r="G126" s="747"/>
      <c r="H126" s="747"/>
      <c r="I126" s="747"/>
      <c r="J126" s="759"/>
      <c r="K126" s="759"/>
      <c r="L126" s="747">
        <v>45000</v>
      </c>
      <c r="M126" s="752">
        <f>C126*L126/12*8</f>
        <v>1470000</v>
      </c>
      <c r="N126" s="749">
        <v>1470000</v>
      </c>
    </row>
    <row r="127" spans="1:14" ht="12.75">
      <c r="A127" s="758" t="s">
        <v>87</v>
      </c>
      <c r="B127" s="747" t="s">
        <v>89</v>
      </c>
      <c r="C127" s="747">
        <f>SUM('[2]Óvoda'!F127+'[2]Szeszk'!F127+'[2]HIVATAL'!F127+'[2]Noszlopy'!F127+'[2]Nemesvid)'!F127+'[2]Zene'!F127+'[2]Mikszáth'!F127+'[2]Szőcsény'!F127+'[2]Gimi'!F127+'[2]Szakképző'!F127+'[2]Szakszolgálat'!F127+'[2]HIVATAL'!F127)</f>
        <v>0</v>
      </c>
      <c r="D127" s="747">
        <f>SUM('[2]Óvoda'!D127+'[2]Szeszk'!D127+'[2]HIVATAL'!D127+'[2]Noszlopy'!D127+'[2]Nemesvid)'!D127+'[2]Zene'!D127+'[2]Mikszáth'!D127+'[2]Szőcsény'!D127+'[2]Gimi'!D127+'[2]Szakképző'!D127+'[2]Szakszolgálat'!D127+'[2]HIVATAL'!D127)</f>
        <v>54</v>
      </c>
      <c r="E127" s="760"/>
      <c r="F127" s="747">
        <f>SUM('[2]Óvoda'!F127+'[2]Szeszk'!F127+'[2]HIVATAL'!F127+'[2]Noszlopy'!F127+'[2]Nemesvid)'!F127+'[2]Zene'!F127+'[2]Mikszáth'!F127+'[2]Szőcsény'!F127+'[2]Gimi'!F127+'[2]Szakképző'!F127+'[2]Szakszolgálat'!F127+'[2]HIVATAL'!F127)</f>
        <v>0</v>
      </c>
      <c r="G127" s="747"/>
      <c r="H127" s="747"/>
      <c r="I127" s="747"/>
      <c r="J127" s="759"/>
      <c r="K127" s="759"/>
      <c r="L127" s="747">
        <v>42800</v>
      </c>
      <c r="M127" s="752">
        <f>D127*L127/12*4</f>
        <v>770400</v>
      </c>
      <c r="N127" s="749">
        <v>770400</v>
      </c>
    </row>
    <row r="128" spans="1:14" ht="12.75">
      <c r="A128" s="758" t="s">
        <v>88</v>
      </c>
      <c r="B128" s="747" t="s">
        <v>91</v>
      </c>
      <c r="C128" s="747">
        <f>SUM('[2]Óvoda'!F128+'[2]Szeszk'!F128+'[2]HIVATAL'!F128+'[2]Noszlopy'!F128+'[2]Nemesvid)'!F128+'[2]Zene'!F128+'[2]Mikszáth'!F128+'[2]Szőcsény'!F128+'[2]Gimi'!F128+'[2]Szakképző'!F128+'[2]Szakszolgálat'!F128+'[2]HIVATAL'!F128)</f>
        <v>0</v>
      </c>
      <c r="D128" s="747">
        <f>SUM('[2]Óvoda'!D128+'[2]Szeszk'!D128+'[2]HIVATAL'!D128+'[2]Noszlopy'!D128+'[2]Nemesvid)'!D128+'[2]Zene'!D128+'[2]Mikszáth'!D128+'[2]Szőcsény'!D128+'[2]Gimi'!D128+'[2]Szakképző'!D128+'[2]Szakszolgálat'!D128+'[2]HIVATAL'!D128)</f>
        <v>27</v>
      </c>
      <c r="E128" s="760"/>
      <c r="F128" s="747">
        <f>SUM('[2]Óvoda'!F128+'[2]Szeszk'!F128+'[2]HIVATAL'!F128+'[2]Noszlopy'!F128+'[2]Nemesvid)'!F128+'[2]Zene'!F128+'[2]Mikszáth'!F128+'[2]Szőcsény'!F128+'[2]Gimi'!F128+'[2]Szakképző'!F128+'[2]Szakszolgálat'!F128+'[2]HIVATAL'!F128)</f>
        <v>0</v>
      </c>
      <c r="G128" s="747"/>
      <c r="H128" s="747"/>
      <c r="I128" s="747"/>
      <c r="J128" s="759"/>
      <c r="K128" s="759"/>
      <c r="L128" s="747">
        <v>42800</v>
      </c>
      <c r="M128" s="752">
        <f>D128*L128/12*4</f>
        <v>385200</v>
      </c>
      <c r="N128" s="749">
        <v>385200</v>
      </c>
    </row>
    <row r="129" spans="1:14" ht="12" customHeight="1">
      <c r="A129" s="758" t="s">
        <v>90</v>
      </c>
      <c r="B129" s="747" t="s">
        <v>92</v>
      </c>
      <c r="C129" s="747">
        <f>SUM('[2]Óvoda'!F129+'[2]Szeszk'!F129+'[2]HIVATAL'!F129+'[2]Noszlopy'!F129+'[2]Nemesvid)'!F129+'[2]Zene'!F129+'[2]Mikszáth'!F129+'[2]Szőcsény'!F129+'[2]Gimi'!F129+'[2]Szakképző'!F129+'[2]Szakszolgálat'!F129+'[2]HIVATAL'!F129)</f>
        <v>0</v>
      </c>
      <c r="D129" s="747">
        <f>SUM('[2]Óvoda'!D129+'[2]Szeszk'!D129+'[2]HIVATAL'!D129+'[2]Noszlopy'!D129+'[2]Nemesvid)'!D129+'[2]Zene'!D129+'[2]Mikszáth'!D129+'[2]Szőcsény'!D129+'[2]Gimi'!D129+'[2]Szakképző'!D129+'[2]Szakszolgálat'!D129+'[2]HIVATAL'!D129)</f>
        <v>36</v>
      </c>
      <c r="E129" s="760"/>
      <c r="F129" s="747">
        <f>SUM('[2]Óvoda'!F129+'[2]Szeszk'!F129+'[2]HIVATAL'!F129+'[2]Noszlopy'!F129+'[2]Nemesvid)'!F129+'[2]Zene'!F129+'[2]Mikszáth'!F129+'[2]Szőcsény'!F129+'[2]Gimi'!F129+'[2]Szakképző'!F129+'[2]Szakszolgálat'!F129+'[2]HIVATAL'!F129)</f>
        <v>0</v>
      </c>
      <c r="G129" s="747"/>
      <c r="H129" s="747"/>
      <c r="I129" s="747"/>
      <c r="J129" s="759"/>
      <c r="K129" s="759"/>
      <c r="L129" s="747">
        <v>42800</v>
      </c>
      <c r="M129" s="752">
        <f>D129*L129/12*4</f>
        <v>513600</v>
      </c>
      <c r="N129" s="749">
        <v>513600</v>
      </c>
    </row>
    <row r="130" spans="1:14" ht="12.75" hidden="1">
      <c r="A130" s="758" t="s">
        <v>93</v>
      </c>
      <c r="B130" s="747" t="s">
        <v>94</v>
      </c>
      <c r="C130" s="747">
        <f>SUM('[2]Óvoda'!F130+'[2]Szeszk'!F130+'[2]HIVATAL'!F130+'[2]Noszlopy'!F130+'[2]Nemesvid)'!F130+'[2]Zene'!F130+'[2]Mikszáth'!F130+'[2]Szőcsény'!F130+'[2]Gimi'!F130+'[2]Szakképző'!F130+'[2]Szakszolgálat'!F130+'[2]HIVATAL'!F130)</f>
        <v>0</v>
      </c>
      <c r="D130" s="747">
        <f>SUM('[2]Óvoda'!D130+'[2]Szeszk'!D130+'[2]HIVATAL'!D130+'[2]Noszlopy'!D130+'[2]Nemesvid)'!D130+'[2]Zene'!D130+'[2]Mikszáth'!D130+'[2]Szőcsény'!D130+'[2]Gimi'!D130+'[2]Szakképző'!D130+'[2]Szakszolgálat'!D130+'[2]HIVATAL'!D130)</f>
        <v>0</v>
      </c>
      <c r="E130" s="760"/>
      <c r="F130" s="747">
        <f>SUM('[2]Óvoda'!F130+'[2]Szeszk'!F130+'[2]HIVATAL'!F130+'[2]Noszlopy'!F130+'[2]Nemesvid)'!F130+'[2]Zene'!F130+'[2]Mikszáth'!F130+'[2]Szőcsény'!F130+'[2]Gimi'!F130+'[2]Szakképző'!F130+'[2]Szakszolgálat'!F130+'[2]HIVATAL'!F130)</f>
        <v>0</v>
      </c>
      <c r="G130" s="747"/>
      <c r="H130" s="747"/>
      <c r="I130" s="747">
        <v>576000</v>
      </c>
      <c r="J130" s="759"/>
      <c r="K130" s="759"/>
      <c r="L130" s="747"/>
      <c r="M130" s="752">
        <f>D130*L130/12*4</f>
        <v>0</v>
      </c>
      <c r="N130" s="749"/>
    </row>
    <row r="131" spans="1:14" ht="12.75">
      <c r="A131" s="758" t="s">
        <v>95</v>
      </c>
      <c r="B131" s="747" t="s">
        <v>96</v>
      </c>
      <c r="C131" s="747">
        <f>SUM('[2]Óvoda'!F131+'[2]Szeszk'!F131+'[2]HIVATAL'!F131+'[2]Noszlopy'!F131+'[2]Nemesvid)'!F131+'[2]Zene'!F131+'[2]Mikszáth'!F131+'[2]Szőcsény'!F131+'[2]Gimi'!F131+'[2]Szakképző'!F131+'[2]Szakszolgálat'!F131+'[2]HIVATAL'!F131)</f>
        <v>0</v>
      </c>
      <c r="D131" s="747">
        <f>SUM('[2]Óvoda'!D131+'[2]Szeszk'!D131+'[2]HIVATAL'!D131+'[2]Noszlopy'!D131+'[2]Nemesvid)'!D131+'[2]Zene'!D131+'[2]Mikszáth'!D131+'[2]Szőcsény'!D131+'[2]Gimi'!D131+'[2]Szakképző'!D131+'[2]Szakszolgálat'!D131+'[2]HIVATAL'!D131)</f>
        <v>41</v>
      </c>
      <c r="E131" s="760"/>
      <c r="F131" s="747">
        <f>SUM('[2]Óvoda'!F131+'[2]Szeszk'!F131+'[2]HIVATAL'!F131+'[2]Noszlopy'!F131+'[2]Nemesvid)'!F131+'[2]Zene'!F131+'[2]Mikszáth'!F131+'[2]Szőcsény'!F131+'[2]Gimi'!F131+'[2]Szakképző'!F131+'[2]Szakszolgálat'!F131+'[2]HIVATAL'!F131)</f>
        <v>0</v>
      </c>
      <c r="G131" s="747"/>
      <c r="H131" s="747"/>
      <c r="I131" s="747"/>
      <c r="J131" s="759"/>
      <c r="K131" s="759"/>
      <c r="L131" s="747">
        <v>20000</v>
      </c>
      <c r="M131" s="752">
        <f aca="true" t="shared" si="2" ref="M131:M137">D131*L131</f>
        <v>820000</v>
      </c>
      <c r="N131" s="749">
        <v>820000</v>
      </c>
    </row>
    <row r="132" spans="1:14" ht="12.75">
      <c r="A132" s="758" t="s">
        <v>97</v>
      </c>
      <c r="B132" s="746" t="s">
        <v>98</v>
      </c>
      <c r="C132" s="747">
        <f>SUM('[2]Óvoda'!F132+'[2]Szeszk'!F132+'[2]HIVATAL'!F132+'[2]Noszlopy'!F132+'[2]Nemesvid)'!F132+'[2]Zene'!F132+'[2]Mikszáth'!F132+'[2]Szőcsény'!F132+'[2]Gimi'!F132+'[2]Szakképző'!F132+'[2]Szakszolgálat'!F132+'[2]HIVATAL'!F132)</f>
        <v>0</v>
      </c>
      <c r="D132" s="747">
        <f>SUM('[2]Óvoda'!D132+'[2]Szeszk'!D132+'[2]HIVATAL'!D132+'[2]Noszlopy'!D132+'[2]Nemesvid)'!D132+'[2]Zene'!D132+'[2]Mikszáth'!D132+'[2]Szőcsény'!D132+'[2]Gimi'!D132+'[2]Szakképző'!D132+'[2]Szakszolgálat'!D132+'[2]HIVATAL'!D132)</f>
        <v>125</v>
      </c>
      <c r="E132" s="760"/>
      <c r="F132" s="747">
        <f>SUM('[2]Óvoda'!F132+'[2]Szeszk'!F132+'[2]HIVATAL'!F132+'[2]Noszlopy'!F132+'[2]Nemesvid)'!F132+'[2]Zene'!F132+'[2]Mikszáth'!F132+'[2]Szőcsény'!F132+'[2]Gimi'!F132+'[2]Szakképző'!F132+'[2]Szakszolgálat'!F132+'[2]HIVATAL'!F132)</f>
        <v>0</v>
      </c>
      <c r="G132" s="747"/>
      <c r="H132" s="747"/>
      <c r="I132" s="747">
        <v>44961000</v>
      </c>
      <c r="J132" s="759"/>
      <c r="K132" s="759"/>
      <c r="L132" s="747">
        <v>65000</v>
      </c>
      <c r="M132" s="752">
        <f t="shared" si="2"/>
        <v>8125000</v>
      </c>
      <c r="N132" s="749">
        <v>8125000</v>
      </c>
    </row>
    <row r="133" spans="1:14" ht="12.75">
      <c r="A133" s="758" t="s">
        <v>99</v>
      </c>
      <c r="B133" s="746" t="s">
        <v>100</v>
      </c>
      <c r="C133" s="747">
        <f>SUM('[2]Óvoda'!F133+'[2]Szeszk'!F133+'[2]HIVATAL'!F133+'[2]Noszlopy'!F133+'[2]Nemesvid)'!F133+'[2]Zene'!F133+'[2]Mikszáth'!F133+'[2]Szőcsény'!F133+'[2]Gimi'!F133+'[2]Szakképző'!F133+'[2]Szakszolgálat'!F133+'[2]HIVATAL'!F133)</f>
        <v>0</v>
      </c>
      <c r="D133" s="747">
        <f>SUM('[2]Óvoda'!D133+'[2]Szeszk'!D133+'[2]HIVATAL'!D133+'[2]Noszlopy'!D133+'[2]Nemesvid)'!D133+'[2]Zene'!D133+'[2]Mikszáth'!D133+'[2]Szőcsény'!D133+'[2]Gimi'!D133+'[2]Szakképző'!D133+'[2]Szakszolgálat'!D133+'[2]HIVATAL'!D133)</f>
        <v>344</v>
      </c>
      <c r="E133" s="760"/>
      <c r="F133" s="747">
        <f>SUM('[2]Óvoda'!F133+'[2]Szeszk'!F133+'[2]HIVATAL'!F133+'[2]Noszlopy'!F133+'[2]Nemesvid)'!F133+'[2]Zene'!F133+'[2]Mikszáth'!F133+'[2]Szőcsény'!F133+'[2]Gimi'!F133+'[2]Szakképző'!F133+'[2]Szakszolgálat'!F133+'[2]HIVATAL'!F133)</f>
        <v>0</v>
      </c>
      <c r="G133" s="747"/>
      <c r="H133" s="747"/>
      <c r="I133" s="747"/>
      <c r="J133" s="759"/>
      <c r="K133" s="759"/>
      <c r="L133" s="747">
        <v>65000</v>
      </c>
      <c r="M133" s="752">
        <f t="shared" si="2"/>
        <v>22360000</v>
      </c>
      <c r="N133" s="749">
        <v>22360000</v>
      </c>
    </row>
    <row r="134" spans="1:14" ht="12.75">
      <c r="A134" s="758" t="s">
        <v>101</v>
      </c>
      <c r="B134" s="746" t="s">
        <v>102</v>
      </c>
      <c r="C134" s="747">
        <f>SUM('[2]Óvoda'!F134+'[2]Szeszk'!F134+'[2]HIVATAL'!F134+'[2]Noszlopy'!F134+'[2]Nemesvid)'!F134+'[2]Zene'!F134+'[2]Mikszáth'!F134+'[2]Szőcsény'!F134+'[2]Gimi'!F134+'[2]Szakképző'!F134+'[2]Szakszolgálat'!F134+'[2]HIVATAL'!F134)</f>
        <v>0</v>
      </c>
      <c r="D134" s="747">
        <f>SUM('[2]Óvoda'!D134+'[2]Szeszk'!D134+'[2]HIVATAL'!D134+'[2]Noszlopy'!D134+'[2]Nemesvid)'!D134+'[2]Zene'!D134+'[2]Mikszáth'!D134+'[2]Szőcsény'!D134+'[2]Gimi'!D134+'[2]Szakképző'!D134+'[2]Szakszolgálat'!D134+'[2]HIVATAL'!D134)</f>
        <v>23</v>
      </c>
      <c r="E134" s="760"/>
      <c r="F134" s="747">
        <f>SUM('[2]Óvoda'!F134+'[2]Szeszk'!F134+'[2]HIVATAL'!F134+'[2]Noszlopy'!F134+'[2]Nemesvid)'!F134+'[2]Zene'!F134+'[2]Mikszáth'!F134+'[2]Szőcsény'!F134+'[2]Gimi'!F134+'[2]Szakképző'!F134+'[2]Szakszolgálat'!F134+'[2]HIVATAL'!F134)</f>
        <v>0</v>
      </c>
      <c r="G134" s="747"/>
      <c r="H134" s="747"/>
      <c r="I134" s="747"/>
      <c r="J134" s="759"/>
      <c r="K134" s="759"/>
      <c r="L134" s="747">
        <v>65000</v>
      </c>
      <c r="M134" s="752">
        <f t="shared" si="2"/>
        <v>1495000</v>
      </c>
      <c r="N134" s="749">
        <v>1495000</v>
      </c>
    </row>
    <row r="135" spans="1:14" ht="12.75">
      <c r="A135" s="758" t="s">
        <v>103</v>
      </c>
      <c r="B135" s="746" t="s">
        <v>104</v>
      </c>
      <c r="C135" s="747">
        <f>SUM('[2]Óvoda'!F135+'[2]Szeszk'!F135+'[2]HIVATAL'!F135+'[2]Noszlopy'!F135+'[2]Nemesvid)'!F135+'[2]Zene'!F135+'[2]Mikszáth'!F135+'[2]Szőcsény'!F135+'[2]Gimi'!F135+'[2]Szakképző'!F135+'[2]Szakszolgálat'!F135+'[2]HIVATAL'!F135)</f>
        <v>0</v>
      </c>
      <c r="D135" s="747">
        <f>SUM('[2]Óvoda'!D135+'[2]Szeszk'!D135+'[2]HIVATAL'!D135+'[2]Noszlopy'!D135+'[2]Nemesvid)'!D135+'[2]Zene'!D135+'[2]Mikszáth'!D135+'[2]Szőcsény'!D135+'[2]Gimi'!D135+'[2]Szakképző'!D135+'[2]Szakszolgálat'!D135+'[2]HIVATAL'!D135)</f>
        <v>23</v>
      </c>
      <c r="E135" s="760"/>
      <c r="F135" s="747">
        <f>SUM('[2]Óvoda'!F135+'[2]Szeszk'!F135+'[2]HIVATAL'!F135+'[2]Noszlopy'!F135+'[2]Nemesvid)'!F135+'[2]Zene'!F135+'[2]Mikszáth'!F135+'[2]Szőcsény'!F135+'[2]Gimi'!F135+'[2]Szakképző'!F135+'[2]Szakszolgálat'!F135+'[2]HIVATAL'!F135)</f>
        <v>0</v>
      </c>
      <c r="G135" s="747"/>
      <c r="H135" s="747"/>
      <c r="I135" s="747"/>
      <c r="J135" s="759"/>
      <c r="K135" s="759"/>
      <c r="L135" s="747">
        <v>65000</v>
      </c>
      <c r="M135" s="752">
        <f t="shared" si="2"/>
        <v>1495000</v>
      </c>
      <c r="N135" s="749">
        <v>1495000</v>
      </c>
    </row>
    <row r="136" spans="1:14" ht="12.75">
      <c r="A136" s="758" t="s">
        <v>105</v>
      </c>
      <c r="B136" s="746" t="s">
        <v>106</v>
      </c>
      <c r="C136" s="747">
        <f>SUM('[2]Óvoda'!F136+'[2]Szeszk'!F136+'[2]HIVATAL'!F136+'[2]Noszlopy'!F136+'[2]Nemesvid)'!F136+'[2]Zene'!F136+'[2]Mikszáth'!F136+'[2]Szőcsény'!F136+'[2]Gimi'!F136+'[2]Szakképző'!F136+'[2]Szakszolgálat'!F136+'[2]HIVATAL'!F136)</f>
        <v>0</v>
      </c>
      <c r="D136" s="747">
        <f>SUM('[2]Óvoda'!D136+'[2]Szeszk'!D136+'[2]HIVATAL'!D136+'[2]Noszlopy'!D136+'[2]Nemesvid)'!D136+'[2]Zene'!D136+'[2]Mikszáth'!D136+'[2]Szőcsény'!D136+'[2]Gimi'!D136+'[2]Szakképző'!D136+'[2]Szakszolgálat'!D136+'[2]HIVATAL'!D136)</f>
        <v>31</v>
      </c>
      <c r="E136" s="760"/>
      <c r="F136" s="747">
        <f>SUM('[2]Óvoda'!F136+'[2]Szeszk'!F136+'[2]HIVATAL'!F136+'[2]Noszlopy'!F136+'[2]Nemesvid)'!F136+'[2]Zene'!F136+'[2]Mikszáth'!F136+'[2]Szőcsény'!F136+'[2]Gimi'!F136+'[2]Szakképző'!F136+'[2]Szakszolgálat'!F136+'[2]HIVATAL'!F136)</f>
        <v>0</v>
      </c>
      <c r="G136" s="747"/>
      <c r="H136" s="747"/>
      <c r="I136" s="747"/>
      <c r="J136" s="759"/>
      <c r="K136" s="759"/>
      <c r="L136" s="747">
        <v>65000</v>
      </c>
      <c r="M136" s="752">
        <f t="shared" si="2"/>
        <v>2015000</v>
      </c>
      <c r="N136" s="749">
        <v>2015000</v>
      </c>
    </row>
    <row r="137" spans="1:14" ht="12.75">
      <c r="A137" s="758" t="s">
        <v>107</v>
      </c>
      <c r="B137" s="746" t="s">
        <v>108</v>
      </c>
      <c r="C137" s="747">
        <f>SUM('[2]Óvoda'!F137+'[2]Szeszk'!F137+'[2]HIVATAL'!F137+'[2]Noszlopy'!F137+'[2]Nemesvid)'!F137+'[2]Zene'!F137+'[2]Mikszáth'!F137+'[2]Szőcsény'!F137+'[2]Gimi'!F137+'[2]Szakképző'!F137+'[2]Szakszolgálat'!F137+'[2]HIVATAL'!F137)</f>
        <v>0</v>
      </c>
      <c r="D137" s="747">
        <f>SUM('[2]Óvoda'!D137+'[2]Szeszk'!D137+'[2]HIVATAL'!D137+'[2]Noszlopy'!D137+'[2]Nemesvid)'!D137+'[2]Zene'!D137+'[2]Mikszáth'!D137+'[2]Szőcsény'!D137+'[2]Gimi'!D137+'[2]Szakképző'!D137+'[2]Szakszolgálat'!D137+'[2]HIVATAL'!D137)</f>
        <v>178</v>
      </c>
      <c r="E137" s="760"/>
      <c r="F137" s="747">
        <f>SUM('[2]Óvoda'!F137+'[2]Szeszk'!F137+'[2]HIVATAL'!F137+'[2]Noszlopy'!F137+'[2]Nemesvid)'!F137+'[2]Zene'!F137+'[2]Mikszáth'!F137+'[2]Szőcsény'!F137+'[2]Gimi'!F137+'[2]Szakképző'!F137+'[2]Szakszolgálat'!F137+'[2]HIVATAL'!F137)</f>
        <v>0</v>
      </c>
      <c r="G137" s="747"/>
      <c r="H137" s="747"/>
      <c r="I137" s="747"/>
      <c r="J137" s="759"/>
      <c r="K137" s="759"/>
      <c r="L137" s="747">
        <v>65000</v>
      </c>
      <c r="M137" s="752">
        <f t="shared" si="2"/>
        <v>11570000</v>
      </c>
      <c r="N137" s="749">
        <v>11570000</v>
      </c>
    </row>
    <row r="138" spans="1:14" ht="12.75">
      <c r="A138" s="758" t="s">
        <v>109</v>
      </c>
      <c r="B138" s="747" t="s">
        <v>110</v>
      </c>
      <c r="C138" s="747">
        <f>SUM('[2]Óvoda'!F138+'[2]Szeszk'!F138+'[2]HIVATAL'!F138+'[2]Noszlopy'!F138+'[2]Nemesvid)'!F138+'[2]Zene'!F138+'[2]Mikszáth'!F138+'[2]Szőcsény'!F138+'[2]Gimi'!F138+'[2]Szakképző'!F138+'[2]Szakszolgálat'!F138+'[2]HIVATAL'!F138)</f>
        <v>797</v>
      </c>
      <c r="D138" s="747">
        <f>SUM('[2]Óvoda'!D138+'[2]Szeszk'!D138+'[2]HIVATAL'!D138+'[2]Noszlopy'!D138+'[2]Nemesvid)'!D138+'[2]Zene'!D138+'[2]Mikszáth'!D138+'[2]Szőcsény'!D138+'[2]Gimi'!D138+'[2]Szakképző'!D138+'[2]Szakszolgálat'!D138+'[2]HIVATAL'!D138)</f>
        <v>921</v>
      </c>
      <c r="E138" s="760"/>
      <c r="F138" s="747">
        <f>SUM('[2]Óvoda'!F138+'[2]Szeszk'!F138+'[2]HIVATAL'!F138+'[2]Noszlopy'!F138+'[2]Nemesvid)'!F138+'[2]Zene'!F138+'[2]Mikszáth'!F138+'[2]Szőcsény'!F138+'[2]Gimi'!F138+'[2]Szakképző'!F138+'[2]Szakszolgálat'!F138+'[2]HIVATAL'!F138)</f>
        <v>797</v>
      </c>
      <c r="G138" s="747"/>
      <c r="H138" s="747"/>
      <c r="I138" s="747">
        <v>952000</v>
      </c>
      <c r="J138" s="759"/>
      <c r="K138" s="759"/>
      <c r="L138" s="747">
        <v>10000</v>
      </c>
      <c r="M138" s="752">
        <f>C138*L138</f>
        <v>7970000</v>
      </c>
      <c r="N138" s="749">
        <v>7970000</v>
      </c>
    </row>
    <row r="139" spans="1:14" ht="12.75">
      <c r="A139" s="758" t="s">
        <v>111</v>
      </c>
      <c r="B139" s="747" t="s">
        <v>112</v>
      </c>
      <c r="C139" s="747">
        <f>SUM('[2]Óvoda'!F139+'[2]Szeszk'!F139+'[2]HIVATAL'!F139+'[2]Noszlopy'!F139+'[2]Nemesvid)'!F139+'[2]Zene'!F139+'[2]Mikszáth'!F139+'[2]Szőcsény'!F139+'[2]Gimi'!F139+'[2]Szakképző'!F139+'[2]Szakszolgálat'!F139+'[2]HIVATAL'!F139)</f>
        <v>0</v>
      </c>
      <c r="D139" s="747">
        <f>SUM('[2]Óvoda'!D139+'[2]Szeszk'!D139+'[2]HIVATAL'!D139+'[2]Noszlopy'!D139+'[2]Nemesvid)'!D139+'[2]Zene'!D139+'[2]Mikszáth'!D139+'[2]Szőcsény'!D139+'[2]Gimi'!D139+'[2]Szakképző'!D139+'[2]Szakszolgálat'!D139+'[2]HIVATAL'!D139)</f>
        <v>2274</v>
      </c>
      <c r="E139" s="760"/>
      <c r="F139" s="747">
        <f>SUM('[2]Óvoda'!F139+'[2]Szeszk'!F139+'[2]HIVATAL'!F139+'[2]Noszlopy'!F139+'[2]Nemesvid)'!F139+'[2]Zene'!F139+'[2]Mikszáth'!F139+'[2]Szőcsény'!F139+'[2]Gimi'!F139+'[2]Szakképző'!F139+'[2]Szakszolgálat'!F139+'[2]HIVATAL'!F139)</f>
        <v>0</v>
      </c>
      <c r="G139" s="747"/>
      <c r="H139" s="747"/>
      <c r="I139" s="747">
        <v>2741000</v>
      </c>
      <c r="J139" s="759"/>
      <c r="K139" s="759"/>
      <c r="L139" s="747">
        <v>1000</v>
      </c>
      <c r="M139" s="752">
        <f>D139*L139</f>
        <v>2274000</v>
      </c>
      <c r="N139" s="749">
        <v>2274000</v>
      </c>
    </row>
    <row r="140" spans="1:14" ht="12.75">
      <c r="A140" s="758" t="s">
        <v>113</v>
      </c>
      <c r="B140" s="747" t="s">
        <v>114</v>
      </c>
      <c r="C140" s="747">
        <v>14</v>
      </c>
      <c r="D140" s="747">
        <f>SUM('[2]Óvoda'!D140+'[2]Szeszk'!D140+'[2]HIVATAL'!D140+'[2]Noszlopy'!D140+'[2]Nemesvid)'!D140+'[2]Zene'!D140+'[2]Mikszáth'!D140+'[2]Szőcsény'!D140+'[2]Gimi'!D140+'[2]Szakképző'!D140+'[2]Szakszolgálat'!D140+'[2]HIVATAL'!D140)</f>
        <v>0</v>
      </c>
      <c r="E140" s="760"/>
      <c r="F140" s="747">
        <f>SUM('[2]Óvoda'!F140+'[2]Szeszk'!F140+'[2]HIVATAL'!F140+'[2]Noszlopy'!F140+'[2]Nemesvid)'!F140+'[2]Zene'!F140+'[2]Mikszáth'!F140+'[2]Szőcsény'!F140+'[2]Gimi'!F140+'[2]Szakképző'!F140+'[2]Szakszolgálat'!F140+'[2]HIVATAL'!F140)</f>
        <v>0</v>
      </c>
      <c r="G140" s="747"/>
      <c r="H140" s="747"/>
      <c r="I140" s="747">
        <v>5520000</v>
      </c>
      <c r="J140" s="759"/>
      <c r="K140" s="759"/>
      <c r="L140" s="747">
        <v>240000</v>
      </c>
      <c r="M140" s="752">
        <f>C140*L140/12*8</f>
        <v>2240000</v>
      </c>
      <c r="N140" s="749">
        <v>2240000</v>
      </c>
    </row>
    <row r="141" spans="1:14" ht="12.75">
      <c r="A141" s="758" t="s">
        <v>113</v>
      </c>
      <c r="B141" s="747" t="s">
        <v>114</v>
      </c>
      <c r="C141" s="747">
        <f>SUM('[2]Óvoda'!F141+'[2]Szeszk'!F141+'[2]HIVATAL'!F141+'[2]Noszlopy'!F141+'[2]Nemesvid)'!F141+'[2]Zene'!F141+'[2]Mikszáth'!F141+'[2]Szőcsény'!F141+'[2]Gimi'!F141+'[2]Szakképző'!F141+'[2]Szakszolgálat'!F141+'[2]HIVATAL'!F141)</f>
        <v>0</v>
      </c>
      <c r="D141" s="747">
        <v>14</v>
      </c>
      <c r="E141" s="760"/>
      <c r="F141" s="747">
        <f>SUM('[2]Óvoda'!F141+'[2]Szeszk'!F141+'[2]HIVATAL'!F141+'[2]Noszlopy'!F141+'[2]Nemesvid)'!F141+'[2]Zene'!F141+'[2]Mikszáth'!F141+'[2]Szőcsény'!F141+'[2]Gimi'!F141+'[2]Szakképző'!F141+'[2]Szakszolgálat'!F141+'[2]HIVATAL'!F141)</f>
        <v>0</v>
      </c>
      <c r="G141" s="747"/>
      <c r="H141" s="747"/>
      <c r="I141" s="747"/>
      <c r="J141" s="759"/>
      <c r="K141" s="759"/>
      <c r="L141" s="747">
        <v>239000</v>
      </c>
      <c r="M141" s="752">
        <f>D141*L141/12*4</f>
        <v>1115333.3333333333</v>
      </c>
      <c r="N141" s="749">
        <v>1115333</v>
      </c>
    </row>
    <row r="142" spans="1:14" ht="12.75">
      <c r="A142" s="758" t="s">
        <v>115</v>
      </c>
      <c r="B142" s="747" t="s">
        <v>116</v>
      </c>
      <c r="C142" s="747">
        <v>12</v>
      </c>
      <c r="D142" s="747"/>
      <c r="E142" s="760"/>
      <c r="F142" s="747">
        <f>SUM('[2]Óvoda'!F142+'[2]Szeszk'!F142+'[2]HIVATAL'!F142+'[2]Noszlopy'!F142+'[2]Nemesvid)'!F142+'[2]Zene'!F142+'[2]Mikszáth'!F142+'[2]Szőcsény'!F142+'[2]Gimi'!F142+'[2]Szakképző'!F142+'[2]Szakszolgálat'!F142+'[2]HIVATAL'!F142)</f>
        <v>0</v>
      </c>
      <c r="G142" s="747"/>
      <c r="H142" s="747"/>
      <c r="I142" s="747">
        <v>2600000</v>
      </c>
      <c r="J142" s="759"/>
      <c r="K142" s="759"/>
      <c r="L142" s="747">
        <v>325000</v>
      </c>
      <c r="M142" s="752">
        <f>C142*L142/12*8</f>
        <v>2600000</v>
      </c>
      <c r="N142" s="749">
        <v>2600000</v>
      </c>
    </row>
    <row r="143" spans="1:14" ht="12.75">
      <c r="A143" s="758" t="s">
        <v>115</v>
      </c>
      <c r="B143" s="747" t="s">
        <v>116</v>
      </c>
      <c r="C143" s="747">
        <f>SUM('[2]Óvoda'!F143+'[2]Szeszk'!F143+'[2]HIVATAL'!F143+'[2]Noszlopy'!F143+'[2]Nemesvid)'!F143+'[2]Zene'!F143+'[2]Mikszáth'!F143+'[2]Szőcsény'!F143+'[2]Gimi'!F143+'[2]Szakképző'!F143+'[2]Szakszolgálat'!F143+'[2]HIVATAL'!F143)</f>
        <v>0</v>
      </c>
      <c r="D143" s="747">
        <f>SUM('[2]Óvoda'!D143+'[2]Szeszk'!D143+'[2]HIVATAL'!D143+'[2]Noszlopy'!D143+'[2]Nemesvid)'!D143+'[2]Zene'!D143+'[2]Mikszáth'!D143+'[2]Szőcsény'!D143+'[2]Gimi'!D143+'[2]Szakképző'!D143+'[2]Szakszolgálat'!D143+'[2]HIVATAL'!D143)</f>
        <v>12</v>
      </c>
      <c r="E143" s="760"/>
      <c r="F143" s="747">
        <f>SUM('[2]Óvoda'!F143+'[2]Szeszk'!F143+'[2]HIVATAL'!F143+'[2]Noszlopy'!F143+'[2]Nemesvid)'!F143+'[2]Zene'!F143+'[2]Mikszáth'!F143+'[2]Szőcsény'!F143+'[2]Gimi'!F143+'[2]Szakképző'!F143+'[2]Szakszolgálat'!F143+'[2]HIVATAL'!F143)</f>
        <v>0</v>
      </c>
      <c r="G143" s="747"/>
      <c r="H143" s="747"/>
      <c r="I143" s="747"/>
      <c r="J143" s="759"/>
      <c r="K143" s="759"/>
      <c r="L143" s="747">
        <v>322000</v>
      </c>
      <c r="M143" s="752">
        <f>D143*L143/12*4</f>
        <v>1288000</v>
      </c>
      <c r="N143" s="749">
        <v>1288000</v>
      </c>
    </row>
    <row r="144" spans="1:14" ht="12.75">
      <c r="A144" s="758"/>
      <c r="B144" s="747" t="s">
        <v>117</v>
      </c>
      <c r="C144" s="747">
        <v>2260</v>
      </c>
      <c r="D144" s="747"/>
      <c r="E144" s="760"/>
      <c r="F144" s="747">
        <v>1507</v>
      </c>
      <c r="G144" s="747"/>
      <c r="H144" s="747"/>
      <c r="I144" s="747"/>
      <c r="J144" s="759"/>
      <c r="K144" s="759"/>
      <c r="L144" s="747">
        <v>430</v>
      </c>
      <c r="M144" s="752">
        <f>C144*L144/12*8</f>
        <v>647866.6666666666</v>
      </c>
      <c r="N144" s="749">
        <v>325940</v>
      </c>
    </row>
    <row r="145" spans="1:14" ht="12.75">
      <c r="A145" s="758"/>
      <c r="B145" s="747" t="s">
        <v>117</v>
      </c>
      <c r="C145" s="747"/>
      <c r="D145" s="747">
        <v>2274</v>
      </c>
      <c r="E145" s="760"/>
      <c r="F145" s="747">
        <v>758</v>
      </c>
      <c r="G145" s="747"/>
      <c r="H145" s="747"/>
      <c r="I145" s="747"/>
      <c r="J145" s="759"/>
      <c r="K145" s="759"/>
      <c r="L145" s="747">
        <v>430</v>
      </c>
      <c r="M145" s="752">
        <f>D145*L145/12*4</f>
        <v>325940</v>
      </c>
      <c r="N145" s="749">
        <v>647867</v>
      </c>
    </row>
    <row r="146" spans="1:14" ht="12.75">
      <c r="A146" s="758"/>
      <c r="B146" s="747"/>
      <c r="C146" s="747"/>
      <c r="D146" s="747"/>
      <c r="E146" s="760"/>
      <c r="F146" s="747"/>
      <c r="G146" s="747"/>
      <c r="H146" s="747"/>
      <c r="I146" s="747"/>
      <c r="J146" s="759"/>
      <c r="K146" s="759"/>
      <c r="L146" s="747"/>
      <c r="M146" s="752">
        <f>D146*L146/12*4</f>
        <v>0</v>
      </c>
      <c r="N146" s="749"/>
    </row>
    <row r="147" spans="1:14" ht="23.25" customHeight="1">
      <c r="A147" s="758">
        <v>18</v>
      </c>
      <c r="B147" s="746" t="s">
        <v>118</v>
      </c>
      <c r="C147" s="747"/>
      <c r="D147" s="747">
        <v>12240</v>
      </c>
      <c r="E147" s="760"/>
      <c r="F147" s="747"/>
      <c r="G147" s="747"/>
      <c r="H147" s="747"/>
      <c r="I147" s="747"/>
      <c r="J147" s="759">
        <v>12240</v>
      </c>
      <c r="K147" s="759"/>
      <c r="L147" s="747">
        <v>1061</v>
      </c>
      <c r="M147" s="752">
        <f>D147*L147</f>
        <v>12986640</v>
      </c>
      <c r="N147" s="749">
        <v>12986640</v>
      </c>
    </row>
    <row r="148" spans="1:14" ht="13.5" thickBot="1">
      <c r="A148" s="1143" t="s">
        <v>119</v>
      </c>
      <c r="B148" s="1144"/>
      <c r="C148" s="1144"/>
      <c r="D148" s="1144"/>
      <c r="E148" s="1144"/>
      <c r="F148" s="1144"/>
      <c r="G148" s="1144"/>
      <c r="H148" s="1144"/>
      <c r="I148" s="1144"/>
      <c r="J148" s="1144"/>
      <c r="K148" s="1144"/>
      <c r="L148" s="1144"/>
      <c r="M148" s="762">
        <f>SUM(M36:M147)</f>
        <v>869090379.9999998</v>
      </c>
      <c r="N148" s="763">
        <f>SUM(N4:N147)</f>
        <v>1071886363</v>
      </c>
    </row>
    <row r="149" spans="1:14" ht="13.5" thickBot="1">
      <c r="A149" s="764"/>
      <c r="B149" s="764"/>
      <c r="C149" s="764"/>
      <c r="D149" s="764"/>
      <c r="E149" s="764"/>
      <c r="F149" s="764"/>
      <c r="G149" s="764"/>
      <c r="H149" s="764"/>
      <c r="I149" s="764"/>
      <c r="J149" s="764"/>
      <c r="K149" s="764"/>
      <c r="L149" s="764"/>
      <c r="M149" s="764"/>
      <c r="N149" s="764"/>
    </row>
    <row r="150" spans="1:14" ht="13.5" thickBot="1">
      <c r="A150" s="765" t="s">
        <v>120</v>
      </c>
      <c r="B150" s="766" t="s">
        <v>121</v>
      </c>
      <c r="C150" s="766"/>
      <c r="D150" s="766">
        <f>SUM('[2]Óvoda'!D149+'[2]Szeszk'!D149+'[2]HIVATAL'!D147+'[2]Noszlopy'!D149+'[2]Nemesvid)'!D149+'[2]Zene'!D149+'[2]Mikszáth'!D149+'[2]Szőcsény'!D149+'[2]Gimi'!D149+'[2]Szakképző'!D149+'[2]Szakszolgálat'!D149+'[2]HIVATAL'!D147)</f>
        <v>0</v>
      </c>
      <c r="E150" s="766"/>
      <c r="F150" s="766">
        <f>SUM('[2]Óvoda'!F149+'[2]Szeszk'!F149+'[2]HIVATAL'!F147+'[2]Noszlopy'!F149+'[2]Nemesvid)'!F149+'[2]Zene'!F149+'[2]Mikszáth'!F149+'[2]Szőcsény'!F149+'[2]Gimi'!F149+'[2]Szakképző'!F149+'[2]Szakszolgálat'!F149+'[2]HIVATAL'!F147)</f>
        <v>292</v>
      </c>
      <c r="G150" s="766"/>
      <c r="H150" s="766"/>
      <c r="I150" s="766"/>
      <c r="J150" s="766"/>
      <c r="K150" s="766"/>
      <c r="L150" s="766">
        <v>11700</v>
      </c>
      <c r="M150" s="767"/>
      <c r="N150" s="768">
        <f>F150*L150/12*8</f>
        <v>2277600</v>
      </c>
    </row>
    <row r="151" spans="1:14" ht="13.5" thickBot="1">
      <c r="A151" s="769" t="s">
        <v>120</v>
      </c>
      <c r="B151" s="770" t="s">
        <v>122</v>
      </c>
      <c r="C151" s="770"/>
      <c r="D151" s="747">
        <f>SUM('[2]Óvoda'!D150+'[2]Szeszk'!D150+'[2]HIVATAL'!D148+'[2]Noszlopy'!D150+'[2]Nemesvid)'!D150+'[2]Zene'!D150+'[2]Mikszáth'!D150+'[2]Szőcsény'!D150+'[2]Gimi'!D150+'[2]Szakképző'!D150+'[2]Szakszolgálat'!D150+'[2]HIVATAL'!D148)</f>
        <v>293</v>
      </c>
      <c r="E151" s="770"/>
      <c r="F151" s="766">
        <f>SUM('[2]Óvoda'!F150+'[2]Szeszk'!F150+'[2]HIVATAL'!F148+'[2]Noszlopy'!F150+'[2]Nemesvid)'!F150+'[2]Zene'!F150+'[2]Mikszáth'!F150+'[2]Szőcsény'!F150+'[2]Gimi'!F150+'[2]Szakképző'!F150+'[2]Szakszolgálat'!F150+'[2]HIVATAL'!F148)</f>
        <v>0</v>
      </c>
      <c r="G151" s="770"/>
      <c r="H151" s="770"/>
      <c r="I151" s="770"/>
      <c r="J151" s="770"/>
      <c r="K151" s="770"/>
      <c r="L151" s="770">
        <v>11700</v>
      </c>
      <c r="M151" s="771"/>
      <c r="N151" s="749">
        <f>D151*L151/12*4</f>
        <v>1142700</v>
      </c>
    </row>
    <row r="152" spans="1:14" ht="13.5" thickBot="1">
      <c r="A152" s="745" t="s">
        <v>123</v>
      </c>
      <c r="B152" s="747" t="s">
        <v>124</v>
      </c>
      <c r="C152" s="770"/>
      <c r="D152" s="747">
        <f>SUM('[2]Óvoda'!D151+'[2]Szeszk'!D151+'[2]HIVATAL'!D149+'[2]Noszlopy'!D151+'[2]Nemesvid)'!D151+'[2]Zene'!D151+'[2]Mikszáth'!D151+'[2]Szőcsény'!D151+'[2]Gimi'!D151+'[2]Szakképző'!D151+'[2]Szakszolgálat'!D151+'[2]HIVATAL'!D149)</f>
        <v>0</v>
      </c>
      <c r="E152" s="747"/>
      <c r="F152" s="766">
        <f>SUM('[2]Óvoda'!F151+'[2]Szeszk'!F151+'[2]HIVATAL'!F149+'[2]Noszlopy'!F151+'[2]Nemesvid)'!F151+'[2]Zene'!F151+'[2]Mikszáth'!F151+'[2]Szőcsény'!F151+'[2]Gimi'!F151+'[2]Szakképző'!F151+'[2]Szakszolgálat'!F151+'[2]HIVATAL'!F149)</f>
        <v>13</v>
      </c>
      <c r="G152" s="747"/>
      <c r="H152" s="747"/>
      <c r="I152" s="747"/>
      <c r="J152" s="747"/>
      <c r="K152" s="747"/>
      <c r="L152" s="747">
        <v>970000</v>
      </c>
      <c r="M152" s="771"/>
      <c r="N152" s="749">
        <v>8406668</v>
      </c>
    </row>
    <row r="153" spans="1:14" ht="13.5" thickBot="1">
      <c r="A153" s="745" t="s">
        <v>123</v>
      </c>
      <c r="B153" s="747" t="s">
        <v>125</v>
      </c>
      <c r="C153" s="770"/>
      <c r="D153" s="747">
        <f>SUM('[2]Óvoda'!D152+'[2]Szeszk'!D152+'[2]HIVATAL'!D150+'[2]Noszlopy'!D152+'[2]Nemesvid)'!D152+'[2]Zene'!D152+'[2]Mikszáth'!D152+'[2]Szőcsény'!D152+'[2]Gimi'!D152+'[2]Szakképző'!D152+'[2]Szakszolgálat'!D152+'[2]HIVATAL'!D150)</f>
        <v>14</v>
      </c>
      <c r="E153" s="747"/>
      <c r="F153" s="766">
        <f>SUM('[2]Óvoda'!F152+'[2]Szeszk'!F152+'[2]HIVATAL'!F150+'[2]Noszlopy'!F152+'[2]Nemesvid)'!F152+'[2]Zene'!F152+'[2]Mikszáth'!F152+'[2]Szőcsény'!F152+'[2]Gimi'!F152+'[2]Szakképző'!F152+'[2]Szakszolgálat'!F152+'[2]HIVATAL'!F150)</f>
        <v>0</v>
      </c>
      <c r="G153" s="770"/>
      <c r="H153" s="770"/>
      <c r="I153" s="770"/>
      <c r="J153" s="770"/>
      <c r="K153" s="770"/>
      <c r="L153" s="770">
        <v>970000</v>
      </c>
      <c r="M153" s="771"/>
      <c r="N153" s="749">
        <v>4526667</v>
      </c>
    </row>
    <row r="154" spans="1:14" ht="22.5" customHeight="1" thickBot="1">
      <c r="A154" s="772" t="s">
        <v>126</v>
      </c>
      <c r="B154" s="773" t="s">
        <v>127</v>
      </c>
      <c r="C154" s="770"/>
      <c r="D154" s="747">
        <f>SUM('[2]Óvoda'!F153+'[2]Szeszk'!D153+'[2]HIVATAL'!D151+'[2]Noszlopy'!D153+'[2]Nemesvid)'!D153)</f>
        <v>1</v>
      </c>
      <c r="E154" s="747"/>
      <c r="F154" s="766">
        <f>SUM('[2]Óvoda'!F153+'[2]Szeszk'!F153+'[2]HIVATAL'!F151+'[2]Noszlopy'!F153+'[2]Nemesvid)'!F153)</f>
        <v>0</v>
      </c>
      <c r="G154" s="770"/>
      <c r="H154" s="770"/>
      <c r="I154" s="770"/>
      <c r="J154" s="770"/>
      <c r="K154" s="770"/>
      <c r="L154" s="770"/>
      <c r="M154" s="771"/>
      <c r="N154" s="749"/>
    </row>
    <row r="155" spans="1:14" ht="24" customHeight="1" thickBot="1">
      <c r="A155" s="745" t="s">
        <v>128</v>
      </c>
      <c r="B155" s="746" t="s">
        <v>129</v>
      </c>
      <c r="C155" s="770"/>
      <c r="D155" s="747">
        <f>SUM('[2]Óvoda'!F154+'[2]Szeszk'!D154+'[2]HIVATAL'!D152+'[2]Noszlopy'!D154+'[2]Nemesvid)'!D154)</f>
        <v>0</v>
      </c>
      <c r="E155" s="747"/>
      <c r="F155" s="766">
        <f>SUM('[2]Óvoda'!F154+'[2]Szeszk'!F154+'[2]HIVATAL'!F152+'[2]Noszlopy'!F154+'[2]Nemesvid)'!F154)</f>
        <v>37</v>
      </c>
      <c r="G155" s="747"/>
      <c r="H155" s="747"/>
      <c r="I155" s="747"/>
      <c r="J155" s="747"/>
      <c r="K155" s="747"/>
      <c r="L155" s="747">
        <v>9400</v>
      </c>
      <c r="M155" s="771"/>
      <c r="N155" s="749">
        <v>244400</v>
      </c>
    </row>
    <row r="156" spans="1:14" ht="24" customHeight="1" thickBot="1">
      <c r="A156" s="745" t="s">
        <v>128</v>
      </c>
      <c r="B156" s="746" t="s">
        <v>129</v>
      </c>
      <c r="C156" s="770"/>
      <c r="D156" s="747">
        <f>SUM('[2]Óvoda'!F155+'[2]Szeszk'!D155+'[2]HIVATAL'!D153+'[2]Noszlopy'!D155+'[2]Nemesvid)'!D155)</f>
        <v>39</v>
      </c>
      <c r="E156" s="747"/>
      <c r="F156" s="766">
        <f>SUM('[2]Óvoda'!F155+'[2]Szeszk'!F155+'[2]HIVATAL'!F153+'[2]Noszlopy'!F155+'[2]Nemesvid)'!F155)</f>
        <v>0</v>
      </c>
      <c r="G156" s="747"/>
      <c r="H156" s="747"/>
      <c r="I156" s="747"/>
      <c r="J156" s="747"/>
      <c r="K156" s="747"/>
      <c r="L156" s="747">
        <v>9400</v>
      </c>
      <c r="M156" s="771"/>
      <c r="N156" s="749">
        <v>122200</v>
      </c>
    </row>
    <row r="157" spans="1:14" ht="13.5" thickBot="1">
      <c r="A157" s="745" t="s">
        <v>130</v>
      </c>
      <c r="B157" s="747" t="s">
        <v>131</v>
      </c>
      <c r="C157" s="770"/>
      <c r="D157" s="747">
        <v>64</v>
      </c>
      <c r="E157" s="747"/>
      <c r="F157" s="766">
        <f>SUM('[2]Óvoda'!F156+'[2]Szeszk'!F156+'[2]HIVATAL'!F154+'[2]Noszlopy'!F156+'[2]Nemesvid)'!F156)</f>
        <v>0</v>
      </c>
      <c r="G157" s="747"/>
      <c r="H157" s="747"/>
      <c r="I157" s="747"/>
      <c r="J157" s="747"/>
      <c r="K157" s="747"/>
      <c r="L157" s="747">
        <v>3813425</v>
      </c>
      <c r="M157" s="771"/>
      <c r="N157" s="749">
        <v>244059200</v>
      </c>
    </row>
    <row r="158" spans="1:14" ht="13.5" thickBot="1">
      <c r="A158" s="745" t="s">
        <v>132</v>
      </c>
      <c r="B158" s="747" t="s">
        <v>133</v>
      </c>
      <c r="C158" s="770"/>
      <c r="D158" s="747">
        <f>SUM('[2]Óvoda'!F158+'[2]Szeszk'!D158+'[2]HIVATAL'!D156+'[2]Noszlopy'!D158+'[2]Nemesvid)'!D158)</f>
        <v>1017</v>
      </c>
      <c r="E158" s="747"/>
      <c r="F158" s="766">
        <f>SUM('[2]Óvoda'!F158+'[2]Szeszk'!F158+'[2]HIVATAL'!F156+'[2]Noszlopy'!F158+'[2]Nemesvid)'!F158)</f>
        <v>0</v>
      </c>
      <c r="G158" s="770"/>
      <c r="H158" s="770"/>
      <c r="I158" s="770"/>
      <c r="J158" s="770"/>
      <c r="K158" s="770"/>
      <c r="L158" s="770">
        <v>4897</v>
      </c>
      <c r="M158" s="771"/>
      <c r="N158" s="749">
        <v>4980249</v>
      </c>
    </row>
    <row r="159" spans="1:14" ht="13.5" thickBot="1">
      <c r="A159" s="745" t="s">
        <v>134</v>
      </c>
      <c r="B159" s="747" t="s">
        <v>135</v>
      </c>
      <c r="C159" s="770"/>
      <c r="D159" s="747">
        <f>SUM('[2]Óvoda'!F159+'[2]Szeszk'!D159+'[2]HIVATAL'!D157+'[2]Noszlopy'!D159+'[2]Nemesvid)'!D159)</f>
        <v>38951</v>
      </c>
      <c r="E159" s="747"/>
      <c r="F159" s="766">
        <f>SUM('[2]Óvoda'!F159+'[2]Szeszk'!F159+'[2]HIVATAL'!F157+'[2]Noszlopy'!F159+'[2]Nemesvid)'!F159)</f>
        <v>0</v>
      </c>
      <c r="G159" s="770"/>
      <c r="H159" s="770"/>
      <c r="I159" s="770"/>
      <c r="J159" s="770"/>
      <c r="K159" s="770"/>
      <c r="L159" s="770">
        <v>138</v>
      </c>
      <c r="M159" s="771"/>
      <c r="N159" s="749">
        <v>5375238</v>
      </c>
    </row>
    <row r="160" spans="1:14" ht="12.75">
      <c r="A160" s="745" t="s">
        <v>136</v>
      </c>
      <c r="B160" s="747" t="s">
        <v>137</v>
      </c>
      <c r="C160" s="770"/>
      <c r="D160" s="747">
        <v>4</v>
      </c>
      <c r="E160" s="747"/>
      <c r="F160" s="766">
        <f>SUM('[2]Óvoda'!F160+'[2]Szeszk'!F160+'[2]HIVATAL'!F158+'[2]Noszlopy'!F160+'[2]Nemesvid)'!F160)</f>
        <v>0</v>
      </c>
      <c r="G160" s="770"/>
      <c r="H160" s="770"/>
      <c r="I160" s="770"/>
      <c r="J160" s="770"/>
      <c r="K160" s="770"/>
      <c r="L160" s="770">
        <v>500000</v>
      </c>
      <c r="M160" s="771"/>
      <c r="N160" s="749">
        <v>2000000</v>
      </c>
    </row>
    <row r="161" spans="1:14" ht="13.5" thickBot="1">
      <c r="A161" s="1143" t="s">
        <v>138</v>
      </c>
      <c r="B161" s="1144"/>
      <c r="C161" s="1144"/>
      <c r="D161" s="1144"/>
      <c r="E161" s="1144"/>
      <c r="F161" s="1144"/>
      <c r="G161" s="1144"/>
      <c r="H161" s="1144"/>
      <c r="I161" s="1144"/>
      <c r="J161" s="1144"/>
      <c r="K161" s="1144"/>
      <c r="L161" s="1144"/>
      <c r="M161" s="762"/>
      <c r="N161" s="763">
        <f>SUM(N150:N160)</f>
        <v>273134922</v>
      </c>
    </row>
    <row r="162" spans="1:14" ht="13.5" thickBot="1">
      <c r="A162" s="774"/>
      <c r="B162" s="774"/>
      <c r="C162" s="774"/>
      <c r="D162" s="774"/>
      <c r="E162" s="774"/>
      <c r="F162" s="774"/>
      <c r="G162" s="774"/>
      <c r="H162" s="774"/>
      <c r="I162" s="774"/>
      <c r="J162" s="774"/>
      <c r="K162" s="774"/>
      <c r="L162" s="774"/>
      <c r="M162" s="774"/>
      <c r="N162" s="774"/>
    </row>
    <row r="163" spans="1:14" ht="12.75">
      <c r="A163" s="775" t="s">
        <v>139</v>
      </c>
      <c r="B163" s="776" t="s">
        <v>140</v>
      </c>
      <c r="C163" s="776"/>
      <c r="D163" s="776"/>
      <c r="E163" s="776"/>
      <c r="F163" s="776"/>
      <c r="G163" s="776"/>
      <c r="H163" s="776"/>
      <c r="I163" s="776"/>
      <c r="J163" s="776"/>
      <c r="K163" s="776"/>
      <c r="L163" s="776"/>
      <c r="M163" s="777"/>
      <c r="N163" s="768">
        <v>117281200</v>
      </c>
    </row>
    <row r="164" spans="1:14" ht="12.75">
      <c r="A164" s="778"/>
      <c r="B164" s="779" t="s">
        <v>141</v>
      </c>
      <c r="C164" s="779"/>
      <c r="D164" s="779"/>
      <c r="E164" s="779"/>
      <c r="F164" s="779"/>
      <c r="G164" s="779"/>
      <c r="H164" s="779"/>
      <c r="I164" s="779"/>
      <c r="J164" s="779"/>
      <c r="K164" s="779"/>
      <c r="L164" s="779"/>
      <c r="M164" s="780"/>
      <c r="N164" s="781"/>
    </row>
    <row r="165" spans="1:14" ht="12.75">
      <c r="A165" s="778" t="s">
        <v>142</v>
      </c>
      <c r="B165" s="779" t="s">
        <v>143</v>
      </c>
      <c r="C165" s="779"/>
      <c r="D165" s="779"/>
      <c r="E165" s="779"/>
      <c r="F165" s="779"/>
      <c r="G165" s="779"/>
      <c r="H165" s="779"/>
      <c r="I165" s="779"/>
      <c r="J165" s="779"/>
      <c r="K165" s="779"/>
      <c r="L165" s="779">
        <v>2983</v>
      </c>
      <c r="M165" s="780"/>
      <c r="N165" s="749">
        <v>317594341</v>
      </c>
    </row>
    <row r="166" spans="1:14" ht="13.5" thickBot="1">
      <c r="A166" s="1132" t="s">
        <v>144</v>
      </c>
      <c r="B166" s="1133"/>
      <c r="C166" s="1133"/>
      <c r="D166" s="1133"/>
      <c r="E166" s="1133"/>
      <c r="F166" s="1133"/>
      <c r="G166" s="1133"/>
      <c r="H166" s="1133"/>
      <c r="I166" s="1133"/>
      <c r="J166" s="1133"/>
      <c r="K166" s="1133"/>
      <c r="L166" s="1134"/>
      <c r="M166" s="782"/>
      <c r="N166" s="783">
        <f>SUM(N163:N165)</f>
        <v>434875541</v>
      </c>
    </row>
    <row r="167" spans="1:14" ht="13.5" thickBot="1">
      <c r="A167" s="764"/>
      <c r="B167" s="764"/>
      <c r="C167" s="764"/>
      <c r="D167" s="764"/>
      <c r="E167" s="764"/>
      <c r="F167" s="764"/>
      <c r="G167" s="764"/>
      <c r="H167" s="764"/>
      <c r="I167" s="764"/>
      <c r="J167" s="764"/>
      <c r="K167" s="764"/>
      <c r="L167" s="764"/>
      <c r="M167" s="764"/>
      <c r="N167" s="764"/>
    </row>
    <row r="168" spans="1:14" ht="14.25" thickBot="1" thickTop="1">
      <c r="A168" s="1135" t="s">
        <v>349</v>
      </c>
      <c r="B168" s="1136"/>
      <c r="C168" s="1136"/>
      <c r="D168" s="1136"/>
      <c r="E168" s="1136"/>
      <c r="F168" s="1136"/>
      <c r="G168" s="1136"/>
      <c r="H168" s="1136"/>
      <c r="I168" s="1136"/>
      <c r="J168" s="1136"/>
      <c r="K168" s="1136"/>
      <c r="L168" s="1136"/>
      <c r="M168" s="784"/>
      <c r="N168" s="785">
        <f>N148+N161+N166</f>
        <v>1779896826</v>
      </c>
    </row>
    <row r="169" spans="1:14" ht="13.5" thickTop="1">
      <c r="A169" s="760"/>
      <c r="B169" s="760"/>
      <c r="C169" s="760"/>
      <c r="D169" s="760"/>
      <c r="E169" s="760"/>
      <c r="F169" s="760"/>
      <c r="G169" s="760"/>
      <c r="H169" s="760"/>
      <c r="I169" s="760"/>
      <c r="J169" s="760"/>
      <c r="K169" s="760"/>
      <c r="L169" s="760"/>
      <c r="M169" s="760"/>
      <c r="N169" s="760"/>
    </row>
    <row r="170" spans="1:14" ht="12.75">
      <c r="A170" s="760"/>
      <c r="B170" s="760"/>
      <c r="C170" s="760"/>
      <c r="D170" s="760"/>
      <c r="E170" s="760"/>
      <c r="F170" s="760"/>
      <c r="G170" s="760"/>
      <c r="H170" s="760"/>
      <c r="I170" s="760"/>
      <c r="J170" s="760"/>
      <c r="K170" s="760"/>
      <c r="L170" s="760"/>
      <c r="M170" s="760"/>
      <c r="N170" s="760"/>
    </row>
    <row r="171" spans="1:14" ht="12.75">
      <c r="A171" s="760"/>
      <c r="B171" s="760"/>
      <c r="C171" s="760"/>
      <c r="D171" s="760"/>
      <c r="E171" s="760"/>
      <c r="F171" s="760"/>
      <c r="G171" s="760"/>
      <c r="H171" s="760"/>
      <c r="I171" s="760"/>
      <c r="J171" s="760"/>
      <c r="K171" s="760"/>
      <c r="L171" s="760"/>
      <c r="M171" s="760"/>
      <c r="N171" s="786"/>
    </row>
    <row r="172" spans="1:14" ht="12.75">
      <c r="A172" s="760"/>
      <c r="B172" s="760"/>
      <c r="C172" s="760"/>
      <c r="D172" s="760"/>
      <c r="E172" s="760"/>
      <c r="F172" s="760"/>
      <c r="G172" s="760"/>
      <c r="H172" s="760"/>
      <c r="I172" s="760"/>
      <c r="J172" s="760"/>
      <c r="K172" s="760"/>
      <c r="L172" s="760"/>
      <c r="M172" s="760"/>
      <c r="N172" s="760"/>
    </row>
    <row r="173" spans="1:14" ht="12.75">
      <c r="A173" s="760"/>
      <c r="B173" s="760"/>
      <c r="C173" s="760"/>
      <c r="D173" s="760"/>
      <c r="E173" s="760"/>
      <c r="F173" s="760"/>
      <c r="G173" s="760"/>
      <c r="H173" s="760"/>
      <c r="I173" s="760"/>
      <c r="J173" s="760"/>
      <c r="K173" s="760"/>
      <c r="L173" s="760"/>
      <c r="M173" s="760"/>
      <c r="N173" s="760"/>
    </row>
    <row r="174" spans="1:14" ht="12.75">
      <c r="A174" s="760"/>
      <c r="B174" s="760"/>
      <c r="C174" s="760"/>
      <c r="D174" s="760"/>
      <c r="E174" s="760"/>
      <c r="F174" s="760"/>
      <c r="G174" s="760"/>
      <c r="H174" s="760"/>
      <c r="I174" s="760"/>
      <c r="J174" s="760"/>
      <c r="K174" s="760"/>
      <c r="L174" s="760"/>
      <c r="M174" s="760"/>
      <c r="N174" s="760"/>
    </row>
    <row r="175" spans="1:14" ht="12.75">
      <c r="A175" s="760"/>
      <c r="B175" s="760"/>
      <c r="C175" s="760"/>
      <c r="D175" s="760"/>
      <c r="E175" s="760"/>
      <c r="F175" s="760"/>
      <c r="G175" s="760"/>
      <c r="H175" s="760"/>
      <c r="I175" s="760"/>
      <c r="J175" s="760"/>
      <c r="K175" s="760"/>
      <c r="L175" s="760"/>
      <c r="M175" s="760"/>
      <c r="N175" s="760"/>
    </row>
    <row r="176" spans="1:14" ht="12.75">
      <c r="A176" s="760"/>
      <c r="B176" s="760"/>
      <c r="C176" s="760"/>
      <c r="D176" s="760"/>
      <c r="E176" s="760"/>
      <c r="F176" s="760"/>
      <c r="G176" s="760"/>
      <c r="H176" s="760"/>
      <c r="I176" s="760"/>
      <c r="J176" s="760"/>
      <c r="K176" s="760"/>
      <c r="L176" s="760"/>
      <c r="M176" s="760"/>
      <c r="N176" s="760"/>
    </row>
    <row r="177" spans="1:14" ht="12.75">
      <c r="A177" s="760"/>
      <c r="B177" s="760"/>
      <c r="C177" s="760"/>
      <c r="D177" s="760"/>
      <c r="E177" s="760"/>
      <c r="F177" s="760"/>
      <c r="G177" s="760"/>
      <c r="H177" s="760"/>
      <c r="I177" s="760"/>
      <c r="J177" s="760"/>
      <c r="K177" s="760"/>
      <c r="L177" s="760"/>
      <c r="M177" s="760"/>
      <c r="N177" s="760"/>
    </row>
    <row r="178" spans="1:14" ht="12.75">
      <c r="A178" s="760"/>
      <c r="B178" s="760"/>
      <c r="C178" s="760"/>
      <c r="D178" s="760"/>
      <c r="E178" s="760"/>
      <c r="F178" s="760"/>
      <c r="G178" s="760"/>
      <c r="H178" s="760"/>
      <c r="I178" s="760"/>
      <c r="J178" s="760"/>
      <c r="K178" s="760"/>
      <c r="L178" s="760"/>
      <c r="M178" s="760"/>
      <c r="N178" s="760"/>
    </row>
    <row r="179" spans="1:14" ht="12.75">
      <c r="A179" s="760"/>
      <c r="B179" s="760"/>
      <c r="C179" s="760"/>
      <c r="D179" s="760"/>
      <c r="E179" s="760"/>
      <c r="F179" s="760"/>
      <c r="G179" s="760"/>
      <c r="H179" s="760"/>
      <c r="I179" s="760"/>
      <c r="J179" s="760"/>
      <c r="K179" s="760"/>
      <c r="L179" s="760"/>
      <c r="M179" s="760"/>
      <c r="N179" s="760"/>
    </row>
    <row r="180" spans="1:14" ht="12.75">
      <c r="A180" s="760"/>
      <c r="B180" s="760"/>
      <c r="C180" s="760"/>
      <c r="D180" s="760"/>
      <c r="E180" s="760"/>
      <c r="F180" s="760"/>
      <c r="G180" s="760"/>
      <c r="H180" s="760"/>
      <c r="I180" s="760"/>
      <c r="J180" s="760"/>
      <c r="K180" s="760"/>
      <c r="L180" s="760"/>
      <c r="M180" s="760"/>
      <c r="N180" s="760"/>
    </row>
  </sheetData>
  <sheetProtection/>
  <mergeCells count="6">
    <mergeCell ref="A166:L166"/>
    <mergeCell ref="A168:L168"/>
    <mergeCell ref="A1:N2"/>
    <mergeCell ref="A3:B3"/>
    <mergeCell ref="A148:L148"/>
    <mergeCell ref="A161:L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G43"/>
  <sheetViews>
    <sheetView zoomScalePageLayoutView="0" workbookViewId="0" topLeftCell="A1">
      <selection activeCell="N176" sqref="N176"/>
    </sheetView>
  </sheetViews>
  <sheetFormatPr defaultColWidth="9.140625" defaultRowHeight="12.75"/>
  <cols>
    <col min="1" max="1" width="6.140625" style="0" customWidth="1"/>
    <col min="2" max="2" width="48.7109375" style="0" customWidth="1"/>
    <col min="3" max="3" width="21.421875" style="0" customWidth="1"/>
    <col min="4" max="6" width="13.28125" style="0" customWidth="1"/>
    <col min="7" max="7" width="17.28125" style="0" customWidth="1"/>
    <col min="8" max="8" width="12.7109375" style="0" bestFit="1" customWidth="1"/>
  </cols>
  <sheetData>
    <row r="1" spans="1:6" ht="12.75" customHeight="1">
      <c r="A1" s="1137" t="s">
        <v>145</v>
      </c>
      <c r="B1" s="1138"/>
      <c r="C1" s="1145"/>
      <c r="D1" s="742"/>
      <c r="E1" s="742"/>
      <c r="F1" s="742"/>
    </row>
    <row r="2" spans="1:6" ht="13.5" thickBot="1">
      <c r="A2" s="1139"/>
      <c r="B2" s="1140"/>
      <c r="C2" s="1146"/>
      <c r="D2" s="742"/>
      <c r="E2" s="742"/>
      <c r="F2" s="742"/>
    </row>
    <row r="3" spans="1:6" ht="12.75">
      <c r="A3" s="1147" t="s">
        <v>829</v>
      </c>
      <c r="B3" s="1148"/>
      <c r="C3" s="744" t="s">
        <v>765</v>
      </c>
      <c r="D3" s="787"/>
      <c r="E3" s="787"/>
      <c r="F3" s="787"/>
    </row>
    <row r="4" spans="1:7" ht="15.75" customHeight="1">
      <c r="A4" s="745" t="s">
        <v>843</v>
      </c>
      <c r="B4" s="746" t="s">
        <v>844</v>
      </c>
      <c r="C4" s="749">
        <v>19057680</v>
      </c>
      <c r="D4" s="752"/>
      <c r="E4" s="752"/>
      <c r="F4" s="752"/>
      <c r="G4" s="57"/>
    </row>
    <row r="5" spans="1:7" ht="15.75" customHeight="1">
      <c r="A5" s="745" t="s">
        <v>845</v>
      </c>
      <c r="B5" s="746" t="s">
        <v>846</v>
      </c>
      <c r="C5" s="749">
        <v>6303600</v>
      </c>
      <c r="D5" s="752"/>
      <c r="E5" s="752"/>
      <c r="F5" s="752"/>
      <c r="G5" s="57"/>
    </row>
    <row r="6" spans="1:7" ht="12.75" customHeight="1">
      <c r="A6" s="745" t="s">
        <v>849</v>
      </c>
      <c r="B6" s="746" t="s">
        <v>850</v>
      </c>
      <c r="C6" s="749">
        <v>3300000</v>
      </c>
      <c r="D6" s="752"/>
      <c r="E6" s="752"/>
      <c r="F6" s="752"/>
      <c r="G6" s="57"/>
    </row>
    <row r="7" spans="1:7" ht="12.75" customHeight="1">
      <c r="A7" s="745" t="s">
        <v>851</v>
      </c>
      <c r="B7" s="746" t="s">
        <v>852</v>
      </c>
      <c r="C7" s="749">
        <v>9682092</v>
      </c>
      <c r="D7" s="752"/>
      <c r="E7" s="752"/>
      <c r="F7" s="752"/>
      <c r="G7" s="57"/>
    </row>
    <row r="8" spans="1:7" ht="15.75" customHeight="1">
      <c r="A8" s="745" t="s">
        <v>853</v>
      </c>
      <c r="B8" s="746" t="s">
        <v>854</v>
      </c>
      <c r="C8" s="749">
        <v>10072350</v>
      </c>
      <c r="D8" s="752"/>
      <c r="E8" s="752"/>
      <c r="F8" s="752"/>
      <c r="G8" s="57"/>
    </row>
    <row r="9" spans="1:7" ht="14.25" customHeight="1">
      <c r="A9" s="745" t="s">
        <v>855</v>
      </c>
      <c r="B9" s="746" t="s">
        <v>856</v>
      </c>
      <c r="C9" s="749">
        <v>2611350</v>
      </c>
      <c r="D9" s="752"/>
      <c r="E9" s="752"/>
      <c r="F9" s="752"/>
      <c r="G9" s="57"/>
    </row>
    <row r="10" spans="1:7" ht="18" customHeight="1">
      <c r="A10" s="745" t="s">
        <v>857</v>
      </c>
      <c r="B10" s="746" t="s">
        <v>858</v>
      </c>
      <c r="C10" s="749">
        <v>5176053</v>
      </c>
      <c r="D10" s="752"/>
      <c r="E10" s="752"/>
      <c r="F10" s="752"/>
      <c r="G10" s="57"/>
    </row>
    <row r="11" spans="1:7" ht="17.25" customHeight="1">
      <c r="A11" s="745" t="s">
        <v>859</v>
      </c>
      <c r="B11" s="746" t="s">
        <v>860</v>
      </c>
      <c r="C11" s="749">
        <v>3600000</v>
      </c>
      <c r="D11" s="752"/>
      <c r="E11" s="752"/>
      <c r="F11" s="752"/>
      <c r="G11" s="57"/>
    </row>
    <row r="12" spans="1:7" ht="18.75" customHeight="1">
      <c r="A12" s="745" t="s">
        <v>861</v>
      </c>
      <c r="B12" s="746" t="s">
        <v>862</v>
      </c>
      <c r="C12" s="749">
        <v>688624</v>
      </c>
      <c r="D12" s="752"/>
      <c r="E12" s="752"/>
      <c r="F12" s="752"/>
      <c r="G12" s="57"/>
    </row>
    <row r="13" spans="1:7" ht="14.25" customHeight="1">
      <c r="A13" s="745" t="s">
        <v>863</v>
      </c>
      <c r="B13" s="746" t="s">
        <v>864</v>
      </c>
      <c r="C13" s="749">
        <v>40000</v>
      </c>
      <c r="D13" s="752"/>
      <c r="E13" s="752"/>
      <c r="F13" s="752"/>
      <c r="G13" s="57"/>
    </row>
    <row r="14" spans="1:7" ht="14.25" customHeight="1">
      <c r="A14" s="745" t="s">
        <v>340</v>
      </c>
      <c r="B14" s="746" t="s">
        <v>865</v>
      </c>
      <c r="C14" s="749">
        <v>200000</v>
      </c>
      <c r="D14" s="752"/>
      <c r="E14" s="752"/>
      <c r="F14" s="752"/>
      <c r="G14" s="57"/>
    </row>
    <row r="15" spans="1:7" ht="14.25" customHeight="1">
      <c r="A15" s="745" t="s">
        <v>866</v>
      </c>
      <c r="B15" s="746" t="s">
        <v>867</v>
      </c>
      <c r="C15" s="749">
        <v>72754560</v>
      </c>
      <c r="D15" s="752"/>
      <c r="E15" s="752"/>
      <c r="F15" s="752"/>
      <c r="G15" s="57"/>
    </row>
    <row r="16" spans="1:7" ht="23.25" customHeight="1">
      <c r="A16" s="758">
        <v>18</v>
      </c>
      <c r="B16" s="746" t="s">
        <v>118</v>
      </c>
      <c r="C16" s="749">
        <v>12986640</v>
      </c>
      <c r="D16" s="752"/>
      <c r="E16" s="752"/>
      <c r="F16" s="752"/>
      <c r="G16" s="57"/>
    </row>
    <row r="17" spans="1:7" ht="13.5" thickBot="1">
      <c r="A17" s="1143" t="s">
        <v>119</v>
      </c>
      <c r="B17" s="1144"/>
      <c r="C17" s="783">
        <f>SUM(C4:C16)</f>
        <v>146472949</v>
      </c>
      <c r="D17" s="788"/>
      <c r="E17" s="788"/>
      <c r="F17" s="788"/>
      <c r="G17" s="57"/>
    </row>
    <row r="18" spans="1:7" ht="13.5" thickBot="1">
      <c r="A18" s="764"/>
      <c r="B18" s="764"/>
      <c r="C18" s="764"/>
      <c r="D18" s="764"/>
      <c r="E18" s="764"/>
      <c r="F18" s="764"/>
      <c r="G18" s="57"/>
    </row>
    <row r="19" spans="1:7" ht="12.75">
      <c r="A19" s="775" t="s">
        <v>139</v>
      </c>
      <c r="B19" s="776" t="s">
        <v>140</v>
      </c>
      <c r="C19" s="768">
        <v>117281200</v>
      </c>
      <c r="D19" s="752"/>
      <c r="E19" s="752"/>
      <c r="F19" s="752"/>
      <c r="G19" s="57"/>
    </row>
    <row r="20" spans="1:7" ht="12.75">
      <c r="A20" s="778"/>
      <c r="B20" s="779" t="s">
        <v>141</v>
      </c>
      <c r="C20" s="781"/>
      <c r="D20" s="789"/>
      <c r="E20" s="789"/>
      <c r="F20" s="789"/>
      <c r="G20" s="57"/>
    </row>
    <row r="21" spans="1:7" ht="12.75">
      <c r="A21" s="778" t="s">
        <v>142</v>
      </c>
      <c r="B21" s="779" t="s">
        <v>143</v>
      </c>
      <c r="C21" s="749">
        <v>317594341</v>
      </c>
      <c r="D21" s="752"/>
      <c r="E21" s="752"/>
      <c r="F21" s="752"/>
      <c r="G21" s="57"/>
    </row>
    <row r="22" spans="1:7" ht="13.5" thickBot="1">
      <c r="A22" s="1132" t="s">
        <v>144</v>
      </c>
      <c r="B22" s="1133"/>
      <c r="C22" s="783">
        <f>SUM(C19:C21)</f>
        <v>434875541</v>
      </c>
      <c r="D22" s="788"/>
      <c r="E22" s="788"/>
      <c r="F22" s="788"/>
      <c r="G22" s="57"/>
    </row>
    <row r="23" spans="1:7" ht="13.5" thickBot="1">
      <c r="A23" s="764"/>
      <c r="B23" s="764"/>
      <c r="C23" s="764"/>
      <c r="D23" s="764"/>
      <c r="E23" s="764"/>
      <c r="F23" s="764"/>
      <c r="G23" s="57"/>
    </row>
    <row r="24" spans="1:7" ht="14.25" thickBot="1" thickTop="1">
      <c r="A24" s="1135" t="s">
        <v>349</v>
      </c>
      <c r="B24" s="1136"/>
      <c r="C24" s="790">
        <f>C17+C22</f>
        <v>581348490</v>
      </c>
      <c r="D24" s="788"/>
      <c r="E24" s="788"/>
      <c r="F24" s="788"/>
      <c r="G24" s="57"/>
    </row>
    <row r="25" spans="1:7" ht="13.5" thickTop="1">
      <c r="A25" s="760"/>
      <c r="B25" s="760"/>
      <c r="C25" s="760"/>
      <c r="D25" s="760"/>
      <c r="E25" s="760"/>
      <c r="F25" s="760"/>
      <c r="G25" s="791"/>
    </row>
    <row r="26" spans="1:7" ht="12.75">
      <c r="A26" s="760"/>
      <c r="B26" s="760"/>
      <c r="D26" s="57"/>
      <c r="E26" s="57"/>
      <c r="G26" s="792"/>
    </row>
    <row r="27" spans="1:2" ht="12.75">
      <c r="A27" s="760"/>
      <c r="B27" s="760"/>
    </row>
    <row r="28" spans="1:2" ht="12.75">
      <c r="A28" s="760"/>
      <c r="B28" s="760"/>
    </row>
    <row r="29" spans="1:2" ht="12.75">
      <c r="A29" s="760"/>
      <c r="B29" s="760"/>
    </row>
    <row r="30" spans="1:2" ht="12.75">
      <c r="A30" s="760"/>
      <c r="B30" s="760"/>
    </row>
    <row r="31" spans="1:2" ht="12.75">
      <c r="A31" s="760"/>
      <c r="B31" s="760"/>
    </row>
    <row r="32" spans="1:2" ht="12.75">
      <c r="A32" s="760"/>
      <c r="B32" s="760"/>
    </row>
    <row r="33" spans="1:2" ht="12.75">
      <c r="A33" s="760"/>
      <c r="B33" s="760"/>
    </row>
    <row r="34" spans="1:2" ht="12.75">
      <c r="A34" s="760"/>
      <c r="B34" s="760"/>
    </row>
    <row r="35" spans="1:2" ht="14.25" customHeight="1">
      <c r="A35" s="760"/>
      <c r="B35" s="760"/>
    </row>
    <row r="36" spans="1:2" ht="12.75">
      <c r="A36" s="760"/>
      <c r="B36" s="760"/>
    </row>
    <row r="37" spans="1:2" ht="12.75">
      <c r="A37" s="760"/>
      <c r="B37" s="760"/>
    </row>
    <row r="38" spans="1:2" ht="12.75">
      <c r="A38" s="760"/>
      <c r="B38" s="760"/>
    </row>
    <row r="39" spans="1:2" ht="12.75">
      <c r="A39" s="760"/>
      <c r="B39" s="760"/>
    </row>
    <row r="40" spans="1:2" ht="12.75">
      <c r="A40" s="760"/>
      <c r="B40" s="760"/>
    </row>
    <row r="41" spans="1:2" ht="12.75">
      <c r="A41" s="760"/>
      <c r="B41" s="760"/>
    </row>
    <row r="42" spans="1:2" ht="12.75">
      <c r="A42" s="760"/>
      <c r="B42" s="760"/>
    </row>
    <row r="43" spans="1:2" ht="12.75">
      <c r="A43" s="760"/>
      <c r="B43" s="760"/>
    </row>
  </sheetData>
  <sheetProtection/>
  <mergeCells count="5">
    <mergeCell ref="A22:B22"/>
    <mergeCell ref="A24:B24"/>
    <mergeCell ref="A1:C2"/>
    <mergeCell ref="A3:B3"/>
    <mergeCell ref="A17:B17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O46"/>
  <sheetViews>
    <sheetView zoomScalePageLayoutView="0" workbookViewId="0" topLeftCell="A16">
      <selection activeCell="P34" sqref="P34"/>
    </sheetView>
  </sheetViews>
  <sheetFormatPr defaultColWidth="9.140625" defaultRowHeight="12.75"/>
  <cols>
    <col min="1" max="1" width="6.140625" style="0" customWidth="1"/>
    <col min="2" max="2" width="39.7109375" style="0" customWidth="1"/>
    <col min="3" max="3" width="7.57421875" style="0" customWidth="1"/>
    <col min="4" max="4" width="7.421875" style="0" customWidth="1"/>
    <col min="5" max="5" width="0.2890625" style="0" customWidth="1"/>
    <col min="6" max="6" width="8.28125" style="0" customWidth="1"/>
    <col min="7" max="7" width="12.140625" style="0" customWidth="1"/>
    <col min="8" max="8" width="13.28125" style="0" customWidth="1"/>
    <col min="9" max="11" width="13.28125" style="0" hidden="1" customWidth="1"/>
    <col min="12" max="12" width="17.28125" style="0" hidden="1" customWidth="1"/>
    <col min="13" max="13" width="12.7109375" style="0" hidden="1" customWidth="1"/>
    <col min="14" max="15" width="9.140625" style="0" hidden="1" customWidth="1"/>
  </cols>
  <sheetData>
    <row r="1" spans="1:15" ht="12.75" customHeight="1">
      <c r="A1" s="1149" t="s">
        <v>145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1"/>
    </row>
    <row r="2" spans="1:15" ht="13.5" thickBot="1">
      <c r="A2" s="1152"/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4"/>
    </row>
    <row r="3" spans="1:11" ht="12.75">
      <c r="A3" s="1141" t="s">
        <v>146</v>
      </c>
      <c r="B3" s="1142"/>
      <c r="C3" s="743">
        <v>2008</v>
      </c>
      <c r="D3" s="743">
        <v>2009</v>
      </c>
      <c r="F3" s="743" t="s">
        <v>841</v>
      </c>
      <c r="G3" s="743" t="s">
        <v>842</v>
      </c>
      <c r="H3" s="744" t="s">
        <v>765</v>
      </c>
      <c r="I3" s="787"/>
      <c r="J3" s="787"/>
      <c r="K3" s="787"/>
    </row>
    <row r="4" spans="1:12" ht="24.75" customHeight="1">
      <c r="A4" s="745" t="s">
        <v>868</v>
      </c>
      <c r="B4" s="746" t="s">
        <v>869</v>
      </c>
      <c r="C4" s="747"/>
      <c r="D4" s="747">
        <v>14201</v>
      </c>
      <c r="F4" s="747">
        <v>14201</v>
      </c>
      <c r="G4" s="747">
        <v>395</v>
      </c>
      <c r="H4" s="749">
        <v>5609395</v>
      </c>
      <c r="I4" s="752"/>
      <c r="J4" s="752"/>
      <c r="K4" s="752"/>
      <c r="L4" s="786"/>
    </row>
    <row r="5" spans="1:12" ht="18.75" customHeight="1">
      <c r="A5" s="745" t="s">
        <v>870</v>
      </c>
      <c r="B5" s="746" t="s">
        <v>871</v>
      </c>
      <c r="C5" s="747"/>
      <c r="D5" s="747">
        <v>19601</v>
      </c>
      <c r="F5" s="747">
        <v>19601</v>
      </c>
      <c r="G5" s="747">
        <v>395</v>
      </c>
      <c r="H5" s="749">
        <v>7742395</v>
      </c>
      <c r="I5" s="752"/>
      <c r="J5" s="752"/>
      <c r="K5" s="752"/>
      <c r="L5" s="786"/>
    </row>
    <row r="6" spans="1:12" ht="18.75" customHeight="1">
      <c r="A6" s="745"/>
      <c r="B6" s="746"/>
      <c r="C6" s="747"/>
      <c r="D6" s="747"/>
      <c r="F6" s="747"/>
      <c r="G6" s="747"/>
      <c r="H6" s="749"/>
      <c r="I6" s="752"/>
      <c r="J6" s="752"/>
      <c r="K6" s="752"/>
      <c r="L6" s="786"/>
    </row>
    <row r="7" spans="1:12" ht="15" customHeight="1">
      <c r="A7" s="745" t="s">
        <v>874</v>
      </c>
      <c r="B7" s="746" t="s">
        <v>875</v>
      </c>
      <c r="C7" s="747"/>
      <c r="D7" s="747">
        <v>25</v>
      </c>
      <c r="F7" s="747">
        <v>25</v>
      </c>
      <c r="G7" s="747">
        <v>91050</v>
      </c>
      <c r="H7" s="749">
        <v>2276250</v>
      </c>
      <c r="I7" s="752"/>
      <c r="J7" s="752"/>
      <c r="K7" s="752"/>
      <c r="L7" s="786"/>
    </row>
    <row r="8" spans="1:12" ht="16.5" customHeight="1">
      <c r="A8" s="745" t="s">
        <v>876</v>
      </c>
      <c r="B8" s="746" t="s">
        <v>877</v>
      </c>
      <c r="C8" s="747"/>
      <c r="D8" s="747">
        <v>86</v>
      </c>
      <c r="F8" s="747">
        <v>86</v>
      </c>
      <c r="G8" s="747">
        <v>80700</v>
      </c>
      <c r="H8" s="749">
        <v>6940200</v>
      </c>
      <c r="I8" s="752"/>
      <c r="J8" s="752"/>
      <c r="K8" s="752"/>
      <c r="L8" s="786"/>
    </row>
    <row r="9" spans="1:12" ht="13.5" customHeight="1">
      <c r="A9" s="745" t="s">
        <v>878</v>
      </c>
      <c r="B9" s="746" t="s">
        <v>879</v>
      </c>
      <c r="C9" s="747"/>
      <c r="D9" s="747">
        <v>24</v>
      </c>
      <c r="F9" s="747">
        <v>24</v>
      </c>
      <c r="G9" s="747">
        <v>64000</v>
      </c>
      <c r="H9" s="749">
        <v>1536000</v>
      </c>
      <c r="I9" s="752"/>
      <c r="J9" s="752"/>
      <c r="K9" s="752"/>
      <c r="L9" s="57"/>
    </row>
    <row r="10" spans="1:12" ht="11.25" customHeight="1">
      <c r="A10" s="745" t="s">
        <v>880</v>
      </c>
      <c r="B10" s="746" t="s">
        <v>881</v>
      </c>
      <c r="C10" s="747"/>
      <c r="D10" s="747"/>
      <c r="F10" s="747"/>
      <c r="G10" s="747"/>
      <c r="H10" s="749"/>
      <c r="I10" s="752"/>
      <c r="J10" s="752"/>
      <c r="K10" s="752"/>
      <c r="L10" s="57"/>
    </row>
    <row r="11" spans="1:12" ht="11.25" customHeight="1">
      <c r="A11" s="745" t="s">
        <v>882</v>
      </c>
      <c r="B11" s="746" t="s">
        <v>875</v>
      </c>
      <c r="C11" s="747"/>
      <c r="D11" s="747">
        <v>25</v>
      </c>
      <c r="F11" s="747">
        <v>25</v>
      </c>
      <c r="G11" s="747">
        <v>270700</v>
      </c>
      <c r="H11" s="749">
        <v>6767500</v>
      </c>
      <c r="I11" s="752"/>
      <c r="J11" s="752"/>
      <c r="K11" s="752"/>
      <c r="L11" s="57"/>
    </row>
    <row r="12" spans="1:12" ht="11.25" customHeight="1">
      <c r="A12" s="745" t="s">
        <v>883</v>
      </c>
      <c r="B12" s="746" t="s">
        <v>884</v>
      </c>
      <c r="C12" s="747"/>
      <c r="D12" s="747">
        <v>4</v>
      </c>
      <c r="F12" s="747">
        <v>4</v>
      </c>
      <c r="G12" s="747">
        <v>171000</v>
      </c>
      <c r="H12" s="749">
        <v>684000</v>
      </c>
      <c r="I12" s="752"/>
      <c r="J12" s="752"/>
      <c r="K12" s="752"/>
      <c r="L12" s="57"/>
    </row>
    <row r="13" spans="1:12" ht="18" customHeight="1">
      <c r="A13" s="745" t="s">
        <v>885</v>
      </c>
      <c r="B13" s="746" t="s">
        <v>886</v>
      </c>
      <c r="C13" s="747"/>
      <c r="D13" s="747">
        <v>40</v>
      </c>
      <c r="F13" s="747">
        <v>40</v>
      </c>
      <c r="G13" s="747">
        <v>29500</v>
      </c>
      <c r="H13" s="749">
        <v>1180000</v>
      </c>
      <c r="I13" s="752"/>
      <c r="J13" s="752"/>
      <c r="K13" s="752"/>
      <c r="L13" s="57"/>
    </row>
    <row r="14" spans="1:12" ht="22.5">
      <c r="A14" s="745" t="s">
        <v>887</v>
      </c>
      <c r="B14" s="746" t="s">
        <v>888</v>
      </c>
      <c r="C14" s="747"/>
      <c r="D14" s="747">
        <v>40</v>
      </c>
      <c r="F14" s="747">
        <v>40</v>
      </c>
      <c r="G14" s="747">
        <v>146200</v>
      </c>
      <c r="H14" s="749">
        <v>5848000</v>
      </c>
      <c r="I14" s="752"/>
      <c r="J14" s="752"/>
      <c r="K14" s="752"/>
      <c r="L14" s="57"/>
    </row>
    <row r="15" spans="1:12" ht="12.75">
      <c r="A15" s="745" t="s">
        <v>889</v>
      </c>
      <c r="B15" s="746" t="s">
        <v>890</v>
      </c>
      <c r="C15" s="747"/>
      <c r="D15" s="747"/>
      <c r="F15" s="747"/>
      <c r="G15" s="747"/>
      <c r="H15" s="749"/>
      <c r="I15" s="752"/>
      <c r="J15" s="752"/>
      <c r="K15" s="752"/>
      <c r="L15" s="57"/>
    </row>
    <row r="16" spans="1:12" ht="12.75">
      <c r="A16" s="745" t="s">
        <v>891</v>
      </c>
      <c r="B16" s="746" t="s">
        <v>892</v>
      </c>
      <c r="C16" s="747"/>
      <c r="D16" s="747">
        <v>1</v>
      </c>
      <c r="F16" s="747">
        <v>1</v>
      </c>
      <c r="G16" s="747">
        <v>772700</v>
      </c>
      <c r="H16" s="749">
        <v>772700</v>
      </c>
      <c r="I16" s="752"/>
      <c r="J16" s="752"/>
      <c r="K16" s="752"/>
      <c r="L16" s="57"/>
    </row>
    <row r="17" spans="1:12" ht="12.75">
      <c r="A17" s="745" t="s">
        <v>893</v>
      </c>
      <c r="B17" s="746" t="s">
        <v>894</v>
      </c>
      <c r="C17" s="747"/>
      <c r="D17" s="747">
        <v>16</v>
      </c>
      <c r="F17" s="747">
        <v>16</v>
      </c>
      <c r="G17" s="747">
        <v>689000</v>
      </c>
      <c r="H17" s="749">
        <v>11024000</v>
      </c>
      <c r="I17" s="752"/>
      <c r="J17" s="752"/>
      <c r="K17" s="752"/>
      <c r="L17" s="57"/>
    </row>
    <row r="18" spans="1:12" ht="12.75">
      <c r="A18" s="745" t="s">
        <v>895</v>
      </c>
      <c r="B18" s="746" t="s">
        <v>896</v>
      </c>
      <c r="C18" s="747"/>
      <c r="D18" s="747">
        <v>3</v>
      </c>
      <c r="F18" s="747">
        <v>3</v>
      </c>
      <c r="G18" s="747">
        <v>689000</v>
      </c>
      <c r="H18" s="749">
        <v>2067000</v>
      </c>
      <c r="I18" s="752"/>
      <c r="J18" s="752"/>
      <c r="K18" s="752"/>
      <c r="L18" s="57"/>
    </row>
    <row r="19" spans="1:12" ht="12.75">
      <c r="A19" s="745" t="s">
        <v>897</v>
      </c>
      <c r="B19" s="746" t="s">
        <v>898</v>
      </c>
      <c r="C19" s="747"/>
      <c r="D19" s="747">
        <v>38</v>
      </c>
      <c r="F19" s="747">
        <v>38</v>
      </c>
      <c r="G19" s="747">
        <v>540150</v>
      </c>
      <c r="H19" s="749">
        <v>20525700</v>
      </c>
      <c r="I19" s="752"/>
      <c r="J19" s="752"/>
      <c r="K19" s="752"/>
      <c r="L19" s="57"/>
    </row>
    <row r="20" spans="1:13" ht="12.75">
      <c r="A20" s="745" t="s">
        <v>899</v>
      </c>
      <c r="B20" s="746" t="s">
        <v>900</v>
      </c>
      <c r="C20" s="747"/>
      <c r="D20" s="747">
        <v>2</v>
      </c>
      <c r="F20" s="747">
        <v>2</v>
      </c>
      <c r="G20" s="747">
        <v>65000</v>
      </c>
      <c r="H20" s="749">
        <v>130000</v>
      </c>
      <c r="I20" s="752"/>
      <c r="J20" s="752"/>
      <c r="K20" s="752"/>
      <c r="L20" s="57"/>
      <c r="M20" s="793"/>
    </row>
    <row r="21" spans="1:12" ht="13.5" thickBot="1">
      <c r="A21" s="1143" t="s">
        <v>119</v>
      </c>
      <c r="B21" s="1144"/>
      <c r="C21" s="1144"/>
      <c r="D21" s="1144"/>
      <c r="E21" s="1144"/>
      <c r="F21" s="1144"/>
      <c r="G21" s="1144"/>
      <c r="H21" s="783">
        <f>SUM(H4:H20)</f>
        <v>73103140</v>
      </c>
      <c r="I21" s="788"/>
      <c r="J21" s="788"/>
      <c r="K21" s="788"/>
      <c r="L21" s="57"/>
    </row>
    <row r="22" spans="1:12" ht="13.5" thickBot="1">
      <c r="A22" s="764"/>
      <c r="B22" s="764"/>
      <c r="C22" s="764"/>
      <c r="D22" s="764"/>
      <c r="E22" s="764"/>
      <c r="F22" s="764"/>
      <c r="G22" s="764"/>
      <c r="H22" s="764"/>
      <c r="I22" s="764"/>
      <c r="J22" s="764"/>
      <c r="K22" s="764"/>
      <c r="L22" s="57"/>
    </row>
    <row r="23" spans="1:12" ht="24" customHeight="1" thickBot="1">
      <c r="A23" s="745" t="s">
        <v>128</v>
      </c>
      <c r="B23" s="746" t="s">
        <v>129</v>
      </c>
      <c r="C23" s="747">
        <v>37</v>
      </c>
      <c r="D23" s="747"/>
      <c r="E23" s="747">
        <v>38</v>
      </c>
      <c r="F23" s="747"/>
      <c r="G23" s="747">
        <v>9400</v>
      </c>
      <c r="H23" s="768">
        <v>244400</v>
      </c>
      <c r="I23" s="752"/>
      <c r="J23" s="752"/>
      <c r="K23" s="752"/>
      <c r="L23" s="57"/>
    </row>
    <row r="24" spans="1:12" ht="24" customHeight="1">
      <c r="A24" s="745" t="s">
        <v>128</v>
      </c>
      <c r="B24" s="746" t="s">
        <v>129</v>
      </c>
      <c r="C24" s="747"/>
      <c r="D24" s="747">
        <v>39</v>
      </c>
      <c r="E24" s="747"/>
      <c r="F24" s="747"/>
      <c r="G24" s="747">
        <v>9400</v>
      </c>
      <c r="H24" s="768">
        <v>122200</v>
      </c>
      <c r="I24" s="752"/>
      <c r="J24" s="752"/>
      <c r="K24" s="752"/>
      <c r="L24" s="57"/>
    </row>
    <row r="25" spans="1:12" ht="13.5" thickBot="1">
      <c r="A25" s="1132" t="s">
        <v>144</v>
      </c>
      <c r="B25" s="1133"/>
      <c r="C25" s="1133"/>
      <c r="D25" s="1133"/>
      <c r="E25" s="1133"/>
      <c r="F25" s="1133"/>
      <c r="G25" s="1133"/>
      <c r="H25" s="783">
        <v>366600</v>
      </c>
      <c r="I25" s="788"/>
      <c r="J25" s="788"/>
      <c r="K25" s="788"/>
      <c r="L25" s="57"/>
    </row>
    <row r="26" spans="1:12" ht="13.5" thickBot="1">
      <c r="A26" s="764"/>
      <c r="B26" s="764"/>
      <c r="C26" s="764"/>
      <c r="D26" s="764"/>
      <c r="E26" s="764"/>
      <c r="F26" s="764"/>
      <c r="G26" s="764"/>
      <c r="H26" s="764"/>
      <c r="I26" s="764"/>
      <c r="J26" s="764"/>
      <c r="K26" s="764"/>
      <c r="L26" s="57"/>
    </row>
    <row r="27" spans="1:12" ht="14.25" thickBot="1" thickTop="1">
      <c r="A27" s="1135" t="s">
        <v>349</v>
      </c>
      <c r="B27" s="1136"/>
      <c r="C27" s="1136"/>
      <c r="D27" s="1136"/>
      <c r="E27" s="1136"/>
      <c r="F27" s="1136"/>
      <c r="G27" s="1136"/>
      <c r="H27" s="790">
        <f>H21+H25</f>
        <v>73469740</v>
      </c>
      <c r="I27" s="788"/>
      <c r="J27" s="788"/>
      <c r="K27" s="788"/>
      <c r="L27" s="57"/>
    </row>
    <row r="28" spans="1:12" ht="13.5" thickTop="1">
      <c r="A28" s="760"/>
      <c r="B28" s="760"/>
      <c r="C28" s="760"/>
      <c r="D28" s="760"/>
      <c r="E28" s="760"/>
      <c r="F28" s="760"/>
      <c r="G28" s="760"/>
      <c r="L28" s="791"/>
    </row>
    <row r="29" spans="1:12" ht="12.75">
      <c r="A29" s="760"/>
      <c r="B29" s="760"/>
      <c r="C29" s="760"/>
      <c r="D29" s="760"/>
      <c r="E29" s="760"/>
      <c r="F29" s="760"/>
      <c r="G29" s="760"/>
      <c r="L29" s="792"/>
    </row>
    <row r="30" spans="1:7" ht="12.75">
      <c r="A30" s="760"/>
      <c r="B30" s="760"/>
      <c r="C30" s="760"/>
      <c r="D30" s="760"/>
      <c r="E30" s="760"/>
      <c r="F30" s="760"/>
      <c r="G30" s="760"/>
    </row>
    <row r="31" spans="1:9" ht="12.75">
      <c r="A31" s="760"/>
      <c r="B31" s="760"/>
      <c r="C31" s="760"/>
      <c r="D31" s="760"/>
      <c r="E31" s="760"/>
      <c r="F31" s="760"/>
      <c r="G31" s="760"/>
      <c r="I31" s="57"/>
    </row>
    <row r="32" spans="1:7" ht="12.75">
      <c r="A32" s="760"/>
      <c r="B32" s="760"/>
      <c r="C32" s="760"/>
      <c r="D32" s="760"/>
      <c r="E32" s="760"/>
      <c r="F32" s="760"/>
      <c r="G32" s="760"/>
    </row>
    <row r="33" spans="1:7" ht="12.75">
      <c r="A33" s="760"/>
      <c r="B33" s="760"/>
      <c r="C33" s="760"/>
      <c r="D33" s="760"/>
      <c r="E33" s="760"/>
      <c r="F33" s="760"/>
      <c r="G33" s="760"/>
    </row>
    <row r="34" spans="1:7" ht="12.75">
      <c r="A34" s="760"/>
      <c r="B34" s="760"/>
      <c r="C34" s="760"/>
      <c r="D34" s="760"/>
      <c r="E34" s="760"/>
      <c r="F34" s="760"/>
      <c r="G34" s="760"/>
    </row>
    <row r="35" spans="1:7" ht="12.75">
      <c r="A35" s="760"/>
      <c r="B35" s="760"/>
      <c r="C35" s="760"/>
      <c r="D35" s="760"/>
      <c r="E35" s="760"/>
      <c r="F35" s="760"/>
      <c r="G35" s="760"/>
    </row>
    <row r="36" spans="1:7" ht="12.75">
      <c r="A36" s="760"/>
      <c r="B36" s="760"/>
      <c r="C36" s="760"/>
      <c r="D36" s="760"/>
      <c r="E36" s="760"/>
      <c r="F36" s="760"/>
      <c r="G36" s="760"/>
    </row>
    <row r="37" spans="1:7" ht="12.75">
      <c r="A37" s="760"/>
      <c r="B37" s="760"/>
      <c r="C37" s="760"/>
      <c r="D37" s="760"/>
      <c r="E37" s="760"/>
      <c r="F37" s="760"/>
      <c r="G37" s="760"/>
    </row>
    <row r="38" spans="1:7" ht="12.75">
      <c r="A38" s="760"/>
      <c r="B38" s="760"/>
      <c r="C38" s="760"/>
      <c r="D38" s="760"/>
      <c r="E38" s="760"/>
      <c r="F38" s="760"/>
      <c r="G38" s="760"/>
    </row>
    <row r="39" spans="1:7" ht="12.75">
      <c r="A39" s="760"/>
      <c r="B39" s="760"/>
      <c r="C39" s="760"/>
      <c r="D39" s="760"/>
      <c r="E39" s="760"/>
      <c r="F39" s="760"/>
      <c r="G39" s="760"/>
    </row>
    <row r="40" spans="1:7" ht="12.75">
      <c r="A40" s="760"/>
      <c r="B40" s="760"/>
      <c r="C40" s="760"/>
      <c r="D40" s="760"/>
      <c r="E40" s="760"/>
      <c r="F40" s="760"/>
      <c r="G40" s="760"/>
    </row>
    <row r="41" spans="1:7" ht="12.75">
      <c r="A41" s="760"/>
      <c r="B41" s="760"/>
      <c r="C41" s="760"/>
      <c r="D41" s="760"/>
      <c r="E41" s="760"/>
      <c r="F41" s="760"/>
      <c r="G41" s="760"/>
    </row>
    <row r="42" spans="1:7" ht="12.75">
      <c r="A42" s="760"/>
      <c r="B42" s="760"/>
      <c r="C42" s="760"/>
      <c r="D42" s="760"/>
      <c r="E42" s="760"/>
      <c r="F42" s="760"/>
      <c r="G42" s="760"/>
    </row>
    <row r="43" spans="1:7" ht="12.75">
      <c r="A43" s="760"/>
      <c r="B43" s="760"/>
      <c r="C43" s="760"/>
      <c r="D43" s="760"/>
      <c r="E43" s="760"/>
      <c r="F43" s="760"/>
      <c r="G43" s="760"/>
    </row>
    <row r="44" spans="1:7" ht="12.75">
      <c r="A44" s="760"/>
      <c r="B44" s="760"/>
      <c r="C44" s="760"/>
      <c r="D44" s="760"/>
      <c r="E44" s="760"/>
      <c r="F44" s="760"/>
      <c r="G44" s="760"/>
    </row>
    <row r="45" spans="1:7" ht="12.75">
      <c r="A45" s="760"/>
      <c r="B45" s="760"/>
      <c r="C45" s="760"/>
      <c r="D45" s="760"/>
      <c r="E45" s="760"/>
      <c r="F45" s="760"/>
      <c r="G45" s="760"/>
    </row>
    <row r="46" spans="1:7" ht="12.75">
      <c r="A46" s="760"/>
      <c r="B46" s="760"/>
      <c r="C46" s="760"/>
      <c r="D46" s="760"/>
      <c r="E46" s="760"/>
      <c r="F46" s="760"/>
      <c r="G46" s="760"/>
    </row>
  </sheetData>
  <sheetProtection/>
  <mergeCells count="5">
    <mergeCell ref="A1:O2"/>
    <mergeCell ref="A25:G25"/>
    <mergeCell ref="A27:G27"/>
    <mergeCell ref="A3:B3"/>
    <mergeCell ref="A21:G2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L29"/>
  <sheetViews>
    <sheetView zoomScalePageLayoutView="0" workbookViewId="0" topLeftCell="A1">
      <selection activeCell="N176" sqref="N176"/>
    </sheetView>
  </sheetViews>
  <sheetFormatPr defaultColWidth="9.140625" defaultRowHeight="12.75"/>
  <cols>
    <col min="1" max="1" width="6.140625" style="0" customWidth="1"/>
    <col min="2" max="2" width="39.7109375" style="0" customWidth="1"/>
    <col min="3" max="3" width="7.57421875" style="0" customWidth="1"/>
    <col min="4" max="4" width="9.421875" style="0" customWidth="1"/>
    <col min="5" max="5" width="0.2890625" style="0" customWidth="1"/>
    <col min="6" max="6" width="8.28125" style="0" customWidth="1"/>
    <col min="8" max="11" width="13.28125" style="0" customWidth="1"/>
    <col min="12" max="12" width="17.28125" style="0" customWidth="1"/>
    <col min="13" max="13" width="12.7109375" style="0" bestFit="1" customWidth="1"/>
  </cols>
  <sheetData>
    <row r="1" spans="1:11" ht="12.75" customHeight="1">
      <c r="A1" s="1137" t="s">
        <v>145</v>
      </c>
      <c r="B1" s="1138"/>
      <c r="C1" s="1138"/>
      <c r="D1" s="1138"/>
      <c r="E1" s="1138"/>
      <c r="F1" s="1138"/>
      <c r="G1" s="1138"/>
      <c r="H1" s="1145"/>
      <c r="I1" s="742"/>
      <c r="J1" s="742"/>
      <c r="K1" s="742"/>
    </row>
    <row r="2" spans="1:11" ht="13.5" thickBot="1">
      <c r="A2" s="1139"/>
      <c r="B2" s="1140"/>
      <c r="C2" s="1140"/>
      <c r="D2" s="1140"/>
      <c r="E2" s="1140"/>
      <c r="F2" s="1140"/>
      <c r="G2" s="1140"/>
      <c r="H2" s="1146"/>
      <c r="I2" s="742"/>
      <c r="J2" s="742"/>
      <c r="K2" s="742"/>
    </row>
    <row r="3" spans="1:11" ht="13.5" thickBot="1">
      <c r="A3" s="1147" t="s">
        <v>828</v>
      </c>
      <c r="B3" s="1148"/>
      <c r="C3" s="743">
        <v>2008</v>
      </c>
      <c r="D3" s="743">
        <v>2009</v>
      </c>
      <c r="F3" s="743" t="s">
        <v>841</v>
      </c>
      <c r="G3" s="743" t="s">
        <v>842</v>
      </c>
      <c r="H3" s="744" t="s">
        <v>765</v>
      </c>
      <c r="I3" s="787"/>
      <c r="J3" s="787"/>
      <c r="K3" s="787"/>
    </row>
    <row r="4" spans="1:12" ht="13.5" thickBot="1">
      <c r="A4" s="745" t="s">
        <v>130</v>
      </c>
      <c r="B4" s="747"/>
      <c r="C4" s="747"/>
      <c r="D4" s="747">
        <v>64</v>
      </c>
      <c r="E4" s="747">
        <v>60</v>
      </c>
      <c r="F4" s="747">
        <v>64</v>
      </c>
      <c r="G4" s="747">
        <v>3813425</v>
      </c>
      <c r="H4" s="768">
        <v>244059200</v>
      </c>
      <c r="I4" s="752"/>
      <c r="J4" s="752"/>
      <c r="K4" s="752"/>
      <c r="L4" s="57"/>
    </row>
    <row r="5" spans="1:12" ht="13.5" thickBot="1">
      <c r="A5" s="745" t="s">
        <v>132</v>
      </c>
      <c r="B5" s="747" t="s">
        <v>133</v>
      </c>
      <c r="C5" s="747"/>
      <c r="D5" s="747">
        <v>1017</v>
      </c>
      <c r="E5" s="747">
        <v>1017</v>
      </c>
      <c r="F5" s="747">
        <v>1017</v>
      </c>
      <c r="G5" s="770">
        <v>4897</v>
      </c>
      <c r="H5" s="768">
        <v>4980249</v>
      </c>
      <c r="I5" s="752"/>
      <c r="J5" s="752"/>
      <c r="K5" s="752"/>
      <c r="L5" s="57"/>
    </row>
    <row r="6" spans="1:12" ht="13.5" thickBot="1">
      <c r="A6" s="745" t="s">
        <v>134</v>
      </c>
      <c r="B6" s="747" t="s">
        <v>135</v>
      </c>
      <c r="C6" s="747"/>
      <c r="D6" s="747">
        <v>38951</v>
      </c>
      <c r="E6" s="747">
        <v>38225</v>
      </c>
      <c r="F6" s="747">
        <v>38951</v>
      </c>
      <c r="G6" s="770">
        <v>138</v>
      </c>
      <c r="H6" s="768">
        <v>5375238</v>
      </c>
      <c r="I6" s="752"/>
      <c r="J6" s="752"/>
      <c r="K6" s="752"/>
      <c r="L6" s="57"/>
    </row>
    <row r="7" spans="1:12" ht="12.75">
      <c r="A7" s="745" t="s">
        <v>136</v>
      </c>
      <c r="B7" s="747" t="s">
        <v>137</v>
      </c>
      <c r="C7" s="747"/>
      <c r="D7" s="747">
        <v>4</v>
      </c>
      <c r="E7" s="747">
        <v>4</v>
      </c>
      <c r="F7" s="747">
        <v>4</v>
      </c>
      <c r="G7" s="770">
        <v>500000</v>
      </c>
      <c r="H7" s="768">
        <v>2000000</v>
      </c>
      <c r="I7" s="752"/>
      <c r="J7" s="752"/>
      <c r="K7" s="752"/>
      <c r="L7" s="57"/>
    </row>
    <row r="8" spans="1:12" ht="13.5" thickBot="1">
      <c r="A8" s="1132" t="s">
        <v>138</v>
      </c>
      <c r="B8" s="1133"/>
      <c r="C8" s="1133"/>
      <c r="D8" s="1133"/>
      <c r="E8" s="1133"/>
      <c r="F8" s="1133"/>
      <c r="G8" s="1134"/>
      <c r="H8" s="783">
        <f>SUM(H4:H7)</f>
        <v>256414687</v>
      </c>
      <c r="I8" s="788"/>
      <c r="J8" s="788"/>
      <c r="K8" s="788"/>
      <c r="L8" s="57"/>
    </row>
    <row r="9" spans="1:12" ht="12.75">
      <c r="A9" s="774"/>
      <c r="B9" s="774"/>
      <c r="C9" s="774"/>
      <c r="D9" s="774"/>
      <c r="E9" s="774"/>
      <c r="F9" s="774"/>
      <c r="G9" s="774"/>
      <c r="H9" s="788"/>
      <c r="I9" s="788"/>
      <c r="J9" s="788"/>
      <c r="K9" s="788"/>
      <c r="L9" s="57"/>
    </row>
    <row r="10" spans="1:12" ht="12.75">
      <c r="A10" s="764"/>
      <c r="B10" s="764"/>
      <c r="C10" s="764"/>
      <c r="D10" s="764"/>
      <c r="E10" s="764"/>
      <c r="F10" s="764"/>
      <c r="G10" s="764"/>
      <c r="H10" s="764"/>
      <c r="I10" s="764"/>
      <c r="J10" s="764"/>
      <c r="K10" s="764"/>
      <c r="L10" s="57"/>
    </row>
    <row r="11" spans="1:12" ht="12.75">
      <c r="A11" s="760"/>
      <c r="B11" s="760"/>
      <c r="C11" s="760"/>
      <c r="D11" s="760"/>
      <c r="E11" s="760"/>
      <c r="F11" s="760"/>
      <c r="G11" s="760"/>
      <c r="H11" s="760"/>
      <c r="I11" s="760"/>
      <c r="J11" s="760"/>
      <c r="K11" s="760"/>
      <c r="L11" s="791"/>
    </row>
    <row r="12" spans="1:12" ht="12.75">
      <c r="A12" s="760"/>
      <c r="B12" s="760"/>
      <c r="C12" s="760"/>
      <c r="D12" s="760"/>
      <c r="E12" s="760"/>
      <c r="F12" s="760"/>
      <c r="G12" s="760"/>
      <c r="I12" s="57"/>
      <c r="J12" s="57"/>
      <c r="L12" s="792"/>
    </row>
    <row r="13" spans="1:7" ht="12.75">
      <c r="A13" s="760"/>
      <c r="B13" s="760"/>
      <c r="C13" s="760"/>
      <c r="D13" s="760"/>
      <c r="E13" s="760"/>
      <c r="F13" s="760"/>
      <c r="G13" s="760"/>
    </row>
    <row r="14" spans="1:7" ht="12.75">
      <c r="A14" s="760"/>
      <c r="B14" s="760"/>
      <c r="C14" s="760"/>
      <c r="D14" s="760"/>
      <c r="E14" s="760"/>
      <c r="F14" s="760"/>
      <c r="G14" s="760"/>
    </row>
    <row r="15" spans="1:7" ht="12.75">
      <c r="A15" s="760"/>
      <c r="B15" s="760"/>
      <c r="C15" s="760"/>
      <c r="D15" s="760"/>
      <c r="E15" s="760"/>
      <c r="F15" s="760"/>
      <c r="G15" s="760"/>
    </row>
    <row r="16" spans="1:7" ht="12.75">
      <c r="A16" s="760"/>
      <c r="B16" s="760"/>
      <c r="C16" s="760"/>
      <c r="D16" s="760"/>
      <c r="E16" s="760"/>
      <c r="F16" s="760"/>
      <c r="G16" s="760"/>
    </row>
    <row r="17" spans="1:7" ht="12.75">
      <c r="A17" s="760"/>
      <c r="B17" s="760"/>
      <c r="C17" s="760"/>
      <c r="D17" s="760"/>
      <c r="E17" s="760"/>
      <c r="F17" s="760"/>
      <c r="G17" s="760"/>
    </row>
    <row r="18" spans="1:7" ht="12.75">
      <c r="A18" s="760"/>
      <c r="B18" s="760"/>
      <c r="C18" s="760"/>
      <c r="D18" s="760"/>
      <c r="E18" s="760"/>
      <c r="F18" s="760"/>
      <c r="G18" s="760"/>
    </row>
    <row r="19" spans="1:7" ht="12.75">
      <c r="A19" s="760"/>
      <c r="B19" s="760"/>
      <c r="C19" s="760"/>
      <c r="D19" s="760"/>
      <c r="E19" s="760"/>
      <c r="F19" s="760"/>
      <c r="G19" s="760"/>
    </row>
    <row r="20" spans="1:7" ht="12.75">
      <c r="A20" s="760"/>
      <c r="B20" s="760"/>
      <c r="C20" s="760"/>
      <c r="D20" s="760"/>
      <c r="E20" s="760"/>
      <c r="F20" s="760"/>
      <c r="G20" s="760"/>
    </row>
    <row r="21" spans="1:7" ht="14.25" customHeight="1">
      <c r="A21" s="760"/>
      <c r="B21" s="760"/>
      <c r="C21" s="760"/>
      <c r="D21" s="760"/>
      <c r="E21" s="760"/>
      <c r="F21" s="760"/>
      <c r="G21" s="760"/>
    </row>
    <row r="22" spans="1:7" ht="12.75">
      <c r="A22" s="760"/>
      <c r="B22" s="760"/>
      <c r="C22" s="760"/>
      <c r="D22" s="760"/>
      <c r="E22" s="760"/>
      <c r="F22" s="760"/>
      <c r="G22" s="760"/>
    </row>
    <row r="23" spans="1:7" ht="12.75">
      <c r="A23" s="760"/>
      <c r="B23" s="760"/>
      <c r="C23" s="760"/>
      <c r="D23" s="760"/>
      <c r="E23" s="760"/>
      <c r="F23" s="760"/>
      <c r="G23" s="760"/>
    </row>
    <row r="24" spans="1:7" ht="12.75">
      <c r="A24" s="760"/>
      <c r="B24" s="760"/>
      <c r="C24" s="760"/>
      <c r="D24" s="760"/>
      <c r="E24" s="760"/>
      <c r="F24" s="760"/>
      <c r="G24" s="760"/>
    </row>
    <row r="25" spans="1:7" ht="12.75">
      <c r="A25" s="760"/>
      <c r="B25" s="760"/>
      <c r="C25" s="760"/>
      <c r="D25" s="760"/>
      <c r="E25" s="760"/>
      <c r="F25" s="760"/>
      <c r="G25" s="760"/>
    </row>
    <row r="26" spans="1:7" ht="12.75">
      <c r="A26" s="760"/>
      <c r="B26" s="760"/>
      <c r="C26" s="760"/>
      <c r="D26" s="760"/>
      <c r="E26" s="760"/>
      <c r="F26" s="760"/>
      <c r="G26" s="760"/>
    </row>
    <row r="27" spans="1:7" ht="12.75">
      <c r="A27" s="760"/>
      <c r="B27" s="760"/>
      <c r="C27" s="760"/>
      <c r="D27" s="760"/>
      <c r="E27" s="760"/>
      <c r="F27" s="760"/>
      <c r="G27" s="760"/>
    </row>
    <row r="28" spans="1:7" ht="12.75">
      <c r="A28" s="760"/>
      <c r="B28" s="760"/>
      <c r="C28" s="760"/>
      <c r="D28" s="760"/>
      <c r="E28" s="760"/>
      <c r="F28" s="760"/>
      <c r="G28" s="760"/>
    </row>
    <row r="29" spans="1:7" ht="12.75">
      <c r="A29" s="760"/>
      <c r="B29" s="760"/>
      <c r="C29" s="760"/>
      <c r="D29" s="760"/>
      <c r="E29" s="760"/>
      <c r="F29" s="760"/>
      <c r="G29" s="760"/>
    </row>
  </sheetData>
  <sheetProtection/>
  <mergeCells count="3">
    <mergeCell ref="A1:H2"/>
    <mergeCell ref="A3:B3"/>
    <mergeCell ref="A8:G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N187"/>
  <sheetViews>
    <sheetView zoomScalePageLayoutView="0" workbookViewId="0" topLeftCell="A138">
      <selection activeCell="N176" sqref="N176"/>
    </sheetView>
  </sheetViews>
  <sheetFormatPr defaultColWidth="9.140625" defaultRowHeight="12.75"/>
  <cols>
    <col min="1" max="1" width="6.140625" style="0" customWidth="1"/>
    <col min="2" max="2" width="39.7109375" style="0" customWidth="1"/>
    <col min="3" max="3" width="7.57421875" style="0" customWidth="1"/>
    <col min="4" max="4" width="7.421875" style="0" customWidth="1"/>
    <col min="5" max="5" width="0.13671875" style="0" customWidth="1"/>
    <col min="6" max="6" width="8.28125" style="0" hidden="1" customWidth="1"/>
    <col min="7" max="7" width="6.421875" style="0" hidden="1" customWidth="1"/>
    <col min="8" max="8" width="6.8515625" style="0" hidden="1" customWidth="1"/>
    <col min="9" max="9" width="10.8515625" style="0" hidden="1" customWidth="1"/>
    <col min="10" max="10" width="7.8515625" style="0" customWidth="1"/>
    <col min="11" max="11" width="7.28125" style="0" customWidth="1"/>
    <col min="12" max="12" width="11.57421875" style="0" customWidth="1"/>
    <col min="13" max="13" width="11.421875" style="0" hidden="1" customWidth="1"/>
    <col min="14" max="14" width="13.28125" style="0" customWidth="1"/>
  </cols>
  <sheetData>
    <row r="1" spans="1:14" ht="12.75" customHeight="1">
      <c r="A1" s="1137" t="s">
        <v>145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45"/>
    </row>
    <row r="2" spans="1:14" ht="13.5" thickBot="1">
      <c r="A2" s="1139"/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6"/>
    </row>
    <row r="3" spans="1:14" ht="12.75">
      <c r="A3" s="1141" t="s">
        <v>147</v>
      </c>
      <c r="B3" s="1142"/>
      <c r="C3" s="743">
        <v>2008</v>
      </c>
      <c r="D3" s="743">
        <v>2009</v>
      </c>
      <c r="F3" s="743" t="s">
        <v>148</v>
      </c>
      <c r="G3" s="743" t="s">
        <v>839</v>
      </c>
      <c r="H3" s="743" t="s">
        <v>840</v>
      </c>
      <c r="I3" s="743"/>
      <c r="J3" s="743" t="s">
        <v>841</v>
      </c>
      <c r="K3" s="743" t="s">
        <v>841</v>
      </c>
      <c r="L3" s="794" t="s">
        <v>842</v>
      </c>
      <c r="M3" s="794" t="s">
        <v>149</v>
      </c>
      <c r="N3" s="744" t="s">
        <v>765</v>
      </c>
    </row>
    <row r="4" spans="1:14" ht="15.75" customHeight="1" hidden="1">
      <c r="A4" s="745" t="s">
        <v>843</v>
      </c>
      <c r="B4" s="746" t="s">
        <v>844</v>
      </c>
      <c r="C4" s="747"/>
      <c r="D4" s="747"/>
      <c r="F4" s="747"/>
      <c r="G4" s="747"/>
      <c r="H4" s="747"/>
      <c r="I4" s="747"/>
      <c r="J4" s="747"/>
      <c r="K4" s="747"/>
      <c r="L4" s="747"/>
      <c r="M4" s="748"/>
      <c r="N4" s="749"/>
    </row>
    <row r="5" spans="1:14" ht="15.75" customHeight="1" hidden="1">
      <c r="A5" s="745" t="s">
        <v>845</v>
      </c>
      <c r="B5" s="746" t="s">
        <v>846</v>
      </c>
      <c r="C5" s="747"/>
      <c r="D5" s="747"/>
      <c r="F5" s="747"/>
      <c r="G5" s="747"/>
      <c r="H5" s="747"/>
      <c r="I5" s="747"/>
      <c r="J5" s="747"/>
      <c r="K5" s="747"/>
      <c r="L5" s="748"/>
      <c r="M5" s="748"/>
      <c r="N5" s="749"/>
    </row>
    <row r="6" spans="1:14" ht="12.75" customHeight="1" hidden="1">
      <c r="A6" s="745" t="s">
        <v>849</v>
      </c>
      <c r="B6" s="746" t="s">
        <v>850</v>
      </c>
      <c r="C6" s="747"/>
      <c r="D6" s="747"/>
      <c r="F6" s="747"/>
      <c r="G6" s="747"/>
      <c r="H6" s="747"/>
      <c r="I6" s="747"/>
      <c r="J6" s="747"/>
      <c r="K6" s="747"/>
      <c r="L6" s="748"/>
      <c r="M6" s="748"/>
      <c r="N6" s="749"/>
    </row>
    <row r="7" spans="1:14" ht="12.75" customHeight="1" hidden="1">
      <c r="A7" s="745" t="s">
        <v>851</v>
      </c>
      <c r="B7" s="746" t="s">
        <v>852</v>
      </c>
      <c r="C7" s="747"/>
      <c r="D7" s="747"/>
      <c r="F7" s="747"/>
      <c r="G7" s="747"/>
      <c r="H7" s="747"/>
      <c r="I7" s="747"/>
      <c r="J7" s="747"/>
      <c r="K7" s="747"/>
      <c r="L7" s="748"/>
      <c r="M7" s="748"/>
      <c r="N7" s="795"/>
    </row>
    <row r="8" spans="1:14" ht="15.75" customHeight="1" hidden="1">
      <c r="A8" s="745" t="s">
        <v>853</v>
      </c>
      <c r="B8" s="746" t="s">
        <v>854</v>
      </c>
      <c r="C8" s="747"/>
      <c r="D8" s="747"/>
      <c r="F8" s="747"/>
      <c r="G8" s="747"/>
      <c r="H8" s="747"/>
      <c r="I8" s="747"/>
      <c r="J8" s="747"/>
      <c r="K8" s="747"/>
      <c r="L8" s="748"/>
      <c r="M8" s="748"/>
      <c r="N8" s="795"/>
    </row>
    <row r="9" spans="1:14" ht="14.25" customHeight="1" hidden="1">
      <c r="A9" s="745" t="s">
        <v>855</v>
      </c>
      <c r="B9" s="746" t="s">
        <v>856</v>
      </c>
      <c r="C9" s="747"/>
      <c r="D9" s="747"/>
      <c r="F9" s="747"/>
      <c r="G9" s="747"/>
      <c r="H9" s="747"/>
      <c r="I9" s="747"/>
      <c r="J9" s="747"/>
      <c r="K9" s="747"/>
      <c r="L9" s="748"/>
      <c r="M9" s="748"/>
      <c r="N9" s="795"/>
    </row>
    <row r="10" spans="1:14" ht="18" customHeight="1" hidden="1">
      <c r="A10" s="745" t="s">
        <v>857</v>
      </c>
      <c r="B10" s="746" t="s">
        <v>858</v>
      </c>
      <c r="C10" s="747"/>
      <c r="D10" s="747"/>
      <c r="F10" s="747"/>
      <c r="G10" s="747"/>
      <c r="H10" s="747"/>
      <c r="I10" s="747"/>
      <c r="J10" s="747"/>
      <c r="K10" s="747"/>
      <c r="L10" s="748"/>
      <c r="M10" s="748"/>
      <c r="N10" s="795"/>
    </row>
    <row r="11" spans="1:14" ht="17.25" customHeight="1" hidden="1">
      <c r="A11" s="745" t="s">
        <v>859</v>
      </c>
      <c r="B11" s="746" t="s">
        <v>860</v>
      </c>
      <c r="C11" s="747"/>
      <c r="D11" s="747"/>
      <c r="F11" s="747"/>
      <c r="G11" s="747"/>
      <c r="H11" s="747"/>
      <c r="I11" s="747"/>
      <c r="J11" s="747"/>
      <c r="K11" s="747"/>
      <c r="L11" s="748"/>
      <c r="M11" s="748"/>
      <c r="N11" s="749"/>
    </row>
    <row r="12" spans="1:14" ht="18.75" customHeight="1" hidden="1">
      <c r="A12" s="745" t="s">
        <v>861</v>
      </c>
      <c r="B12" s="746" t="s">
        <v>862</v>
      </c>
      <c r="C12" s="747"/>
      <c r="D12" s="747"/>
      <c r="F12" s="747"/>
      <c r="G12" s="747"/>
      <c r="H12" s="747"/>
      <c r="I12" s="747"/>
      <c r="J12" s="747"/>
      <c r="K12" s="747"/>
      <c r="L12" s="748"/>
      <c r="M12" s="748"/>
      <c r="N12" s="795"/>
    </row>
    <row r="13" spans="1:14" ht="14.25" customHeight="1" hidden="1">
      <c r="A13" s="745" t="s">
        <v>863</v>
      </c>
      <c r="B13" s="746" t="s">
        <v>864</v>
      </c>
      <c r="C13" s="747"/>
      <c r="D13" s="747"/>
      <c r="F13" s="747"/>
      <c r="G13" s="747"/>
      <c r="H13" s="747"/>
      <c r="I13" s="747"/>
      <c r="J13" s="747"/>
      <c r="K13" s="747"/>
      <c r="L13" s="748"/>
      <c r="M13" s="748"/>
      <c r="N13" s="749"/>
    </row>
    <row r="14" spans="1:14" ht="14.25" customHeight="1" hidden="1">
      <c r="A14" s="745" t="s">
        <v>340</v>
      </c>
      <c r="B14" s="746" t="s">
        <v>865</v>
      </c>
      <c r="C14" s="747"/>
      <c r="D14" s="747"/>
      <c r="F14" s="747"/>
      <c r="G14" s="747"/>
      <c r="H14" s="747"/>
      <c r="I14" s="747"/>
      <c r="J14" s="747"/>
      <c r="K14" s="747"/>
      <c r="L14" s="748"/>
      <c r="M14" s="748"/>
      <c r="N14" s="749"/>
    </row>
    <row r="15" spans="1:14" ht="14.25" customHeight="1" hidden="1">
      <c r="A15" s="745" t="s">
        <v>866</v>
      </c>
      <c r="B15" s="746" t="s">
        <v>867</v>
      </c>
      <c r="C15" s="747"/>
      <c r="D15" s="747"/>
      <c r="F15" s="747"/>
      <c r="G15" s="747"/>
      <c r="H15" s="747"/>
      <c r="I15" s="747"/>
      <c r="J15" s="747"/>
      <c r="K15" s="747"/>
      <c r="L15" s="748"/>
      <c r="M15" s="748"/>
      <c r="N15" s="795"/>
    </row>
    <row r="16" spans="1:14" ht="24.75" customHeight="1" hidden="1">
      <c r="A16" s="745" t="s">
        <v>868</v>
      </c>
      <c r="B16" s="746" t="s">
        <v>869</v>
      </c>
      <c r="C16" s="747"/>
      <c r="D16" s="747"/>
      <c r="F16" s="747"/>
      <c r="G16" s="747"/>
      <c r="H16" s="747"/>
      <c r="I16" s="747"/>
      <c r="J16" s="747"/>
      <c r="K16" s="747"/>
      <c r="L16" s="748"/>
      <c r="M16" s="748"/>
      <c r="N16" s="795"/>
    </row>
    <row r="17" spans="1:14" ht="18.75" customHeight="1" hidden="1">
      <c r="A17" s="745" t="s">
        <v>870</v>
      </c>
      <c r="B17" s="746" t="s">
        <v>871</v>
      </c>
      <c r="C17" s="747"/>
      <c r="D17" s="747"/>
      <c r="F17" s="747"/>
      <c r="G17" s="747"/>
      <c r="H17" s="747"/>
      <c r="I17" s="747"/>
      <c r="J17" s="747"/>
      <c r="K17" s="747"/>
      <c r="L17" s="748"/>
      <c r="M17" s="748"/>
      <c r="N17" s="795"/>
    </row>
    <row r="18" spans="1:14" ht="13.5" customHeight="1" hidden="1">
      <c r="A18" s="745" t="s">
        <v>872</v>
      </c>
      <c r="B18" s="746" t="s">
        <v>873</v>
      </c>
      <c r="C18" s="747"/>
      <c r="D18" s="747"/>
      <c r="F18" s="747"/>
      <c r="G18" s="747"/>
      <c r="H18" s="747"/>
      <c r="I18" s="747"/>
      <c r="J18" s="747"/>
      <c r="K18" s="747"/>
      <c r="L18" s="748"/>
      <c r="M18" s="748"/>
      <c r="N18" s="749"/>
    </row>
    <row r="19" spans="1:14" ht="15" customHeight="1" hidden="1">
      <c r="A19" s="745" t="s">
        <v>874</v>
      </c>
      <c r="B19" s="746" t="s">
        <v>875</v>
      </c>
      <c r="C19" s="747"/>
      <c r="D19" s="747"/>
      <c r="F19" s="747"/>
      <c r="G19" s="747"/>
      <c r="H19" s="747"/>
      <c r="I19" s="747"/>
      <c r="J19" s="747"/>
      <c r="K19" s="747"/>
      <c r="L19" s="748"/>
      <c r="M19" s="748"/>
      <c r="N19" s="749"/>
    </row>
    <row r="20" spans="1:14" ht="16.5" customHeight="1" hidden="1">
      <c r="A20" s="745" t="s">
        <v>876</v>
      </c>
      <c r="B20" s="746" t="s">
        <v>877</v>
      </c>
      <c r="C20" s="747"/>
      <c r="D20" s="747"/>
      <c r="F20" s="747"/>
      <c r="G20" s="747"/>
      <c r="H20" s="747"/>
      <c r="I20" s="747"/>
      <c r="J20" s="747"/>
      <c r="K20" s="747"/>
      <c r="L20" s="748"/>
      <c r="M20" s="748"/>
      <c r="N20" s="749"/>
    </row>
    <row r="21" spans="1:14" ht="13.5" customHeight="1" hidden="1">
      <c r="A21" s="745" t="s">
        <v>878</v>
      </c>
      <c r="B21" s="746" t="s">
        <v>879</v>
      </c>
      <c r="C21" s="747"/>
      <c r="D21" s="747"/>
      <c r="F21" s="747"/>
      <c r="G21" s="747"/>
      <c r="H21" s="747"/>
      <c r="I21" s="747"/>
      <c r="J21" s="747"/>
      <c r="K21" s="747"/>
      <c r="L21" s="748"/>
      <c r="M21" s="748"/>
      <c r="N21" s="749"/>
    </row>
    <row r="22" spans="1:14" ht="11.25" customHeight="1" hidden="1">
      <c r="A22" s="745" t="s">
        <v>880</v>
      </c>
      <c r="B22" s="746" t="s">
        <v>881</v>
      </c>
      <c r="C22" s="747"/>
      <c r="D22" s="747"/>
      <c r="F22" s="747"/>
      <c r="G22" s="747"/>
      <c r="H22" s="747"/>
      <c r="I22" s="747"/>
      <c r="J22" s="747"/>
      <c r="K22" s="747"/>
      <c r="L22" s="748"/>
      <c r="M22" s="748"/>
      <c r="N22" s="749"/>
    </row>
    <row r="23" spans="1:14" ht="11.25" customHeight="1" hidden="1">
      <c r="A23" s="745" t="s">
        <v>882</v>
      </c>
      <c r="B23" s="746" t="s">
        <v>875</v>
      </c>
      <c r="C23" s="747"/>
      <c r="D23" s="747"/>
      <c r="F23" s="747"/>
      <c r="G23" s="747"/>
      <c r="H23" s="747"/>
      <c r="I23" s="747"/>
      <c r="J23" s="747"/>
      <c r="K23" s="747"/>
      <c r="L23" s="748"/>
      <c r="M23" s="748"/>
      <c r="N23" s="749"/>
    </row>
    <row r="24" spans="1:14" ht="11.25" customHeight="1" hidden="1">
      <c r="A24" s="745" t="s">
        <v>883</v>
      </c>
      <c r="B24" s="746" t="s">
        <v>884</v>
      </c>
      <c r="C24" s="747"/>
      <c r="D24" s="747"/>
      <c r="F24" s="747"/>
      <c r="G24" s="747"/>
      <c r="H24" s="747"/>
      <c r="I24" s="747"/>
      <c r="J24" s="747"/>
      <c r="K24" s="747"/>
      <c r="L24" s="748"/>
      <c r="M24" s="748"/>
      <c r="N24" s="749"/>
    </row>
    <row r="25" spans="1:14" ht="18" customHeight="1" hidden="1">
      <c r="A25" s="745" t="s">
        <v>885</v>
      </c>
      <c r="B25" s="746" t="s">
        <v>886</v>
      </c>
      <c r="C25" s="747"/>
      <c r="D25" s="747"/>
      <c r="F25" s="747"/>
      <c r="G25" s="747"/>
      <c r="H25" s="747"/>
      <c r="I25" s="747"/>
      <c r="J25" s="747"/>
      <c r="K25" s="747"/>
      <c r="L25" s="748"/>
      <c r="M25" s="748"/>
      <c r="N25" s="749"/>
    </row>
    <row r="26" spans="1:13" ht="15.75" customHeight="1" hidden="1">
      <c r="A26" s="745" t="s">
        <v>150</v>
      </c>
      <c r="B26" s="746" t="s">
        <v>151</v>
      </c>
      <c r="C26" s="747"/>
      <c r="D26" s="747"/>
      <c r="F26" s="747"/>
      <c r="G26" s="747"/>
      <c r="H26" s="747"/>
      <c r="I26" s="747"/>
      <c r="J26" s="747"/>
      <c r="K26" s="747"/>
      <c r="L26" s="748"/>
      <c r="M26" s="749"/>
    </row>
    <row r="27" spans="1:13" ht="17.25" customHeight="1" hidden="1">
      <c r="A27" s="745" t="s">
        <v>152</v>
      </c>
      <c r="B27" s="746" t="s">
        <v>153</v>
      </c>
      <c r="C27" s="747"/>
      <c r="D27" s="747"/>
      <c r="F27" s="747"/>
      <c r="G27" s="747"/>
      <c r="H27" s="747"/>
      <c r="I27" s="747"/>
      <c r="J27" s="747"/>
      <c r="K27" s="747"/>
      <c r="L27" s="748"/>
      <c r="M27" s="749"/>
    </row>
    <row r="28" spans="1:14" ht="22.5" hidden="1">
      <c r="A28" s="745" t="s">
        <v>887</v>
      </c>
      <c r="B28" s="746" t="s">
        <v>888</v>
      </c>
      <c r="C28" s="747"/>
      <c r="D28" s="747"/>
      <c r="F28" s="747"/>
      <c r="G28" s="747"/>
      <c r="H28" s="747"/>
      <c r="I28" s="747"/>
      <c r="J28" s="747"/>
      <c r="K28" s="747"/>
      <c r="L28" s="748"/>
      <c r="M28" s="748"/>
      <c r="N28" s="749"/>
    </row>
    <row r="29" spans="1:14" ht="12.75" hidden="1">
      <c r="A29" s="745" t="s">
        <v>889</v>
      </c>
      <c r="B29" s="746" t="s">
        <v>890</v>
      </c>
      <c r="C29" s="747"/>
      <c r="D29" s="747"/>
      <c r="F29" s="747"/>
      <c r="G29" s="747"/>
      <c r="H29" s="747"/>
      <c r="I29" s="747"/>
      <c r="J29" s="747"/>
      <c r="K29" s="747"/>
      <c r="L29" s="748"/>
      <c r="M29" s="748"/>
      <c r="N29" s="749"/>
    </row>
    <row r="30" spans="1:14" ht="12.75" hidden="1">
      <c r="A30" s="745" t="s">
        <v>891</v>
      </c>
      <c r="B30" s="746" t="s">
        <v>892</v>
      </c>
      <c r="C30" s="747"/>
      <c r="D30" s="747"/>
      <c r="F30" s="747"/>
      <c r="G30" s="747"/>
      <c r="H30" s="747"/>
      <c r="I30" s="747"/>
      <c r="J30" s="747"/>
      <c r="K30" s="747"/>
      <c r="L30" s="748"/>
      <c r="M30" s="748"/>
      <c r="N30" s="749"/>
    </row>
    <row r="31" spans="1:14" ht="12.75" hidden="1">
      <c r="A31" s="745" t="s">
        <v>893</v>
      </c>
      <c r="B31" s="746" t="s">
        <v>894</v>
      </c>
      <c r="C31" s="747"/>
      <c r="D31" s="747"/>
      <c r="F31" s="747"/>
      <c r="G31" s="747"/>
      <c r="H31" s="747"/>
      <c r="I31" s="747"/>
      <c r="J31" s="747"/>
      <c r="K31" s="747"/>
      <c r="L31" s="748"/>
      <c r="M31" s="748"/>
      <c r="N31" s="749"/>
    </row>
    <row r="32" spans="1:14" ht="12.75" hidden="1">
      <c r="A32" s="745" t="s">
        <v>895</v>
      </c>
      <c r="B32" s="746" t="s">
        <v>896</v>
      </c>
      <c r="C32" s="747"/>
      <c r="D32" s="747"/>
      <c r="F32" s="747"/>
      <c r="G32" s="747"/>
      <c r="H32" s="747"/>
      <c r="I32" s="747"/>
      <c r="J32" s="747"/>
      <c r="K32" s="747"/>
      <c r="L32" s="748"/>
      <c r="M32" s="748"/>
      <c r="N32" s="749"/>
    </row>
    <row r="33" spans="1:14" ht="12.75" hidden="1">
      <c r="A33" s="745" t="s">
        <v>897</v>
      </c>
      <c r="B33" s="746" t="s">
        <v>898</v>
      </c>
      <c r="C33" s="747"/>
      <c r="D33" s="747"/>
      <c r="F33" s="747"/>
      <c r="G33" s="747"/>
      <c r="H33" s="747"/>
      <c r="I33" s="747"/>
      <c r="J33" s="747"/>
      <c r="K33" s="747"/>
      <c r="L33" s="748"/>
      <c r="M33" s="748"/>
      <c r="N33" s="749"/>
    </row>
    <row r="34" spans="1:14" ht="12.75" hidden="1">
      <c r="A34" s="745" t="s">
        <v>899</v>
      </c>
      <c r="B34" s="746" t="s">
        <v>900</v>
      </c>
      <c r="C34" s="747"/>
      <c r="D34" s="747"/>
      <c r="F34" s="747"/>
      <c r="G34" s="747"/>
      <c r="H34" s="747"/>
      <c r="I34" s="747"/>
      <c r="J34" s="747"/>
      <c r="K34" s="747"/>
      <c r="L34" s="748"/>
      <c r="M34" s="748"/>
      <c r="N34" s="749"/>
    </row>
    <row r="35" spans="1:13" ht="12.75" hidden="1">
      <c r="A35" s="745"/>
      <c r="B35" s="753"/>
      <c r="C35" s="754"/>
      <c r="D35" s="754"/>
      <c r="E35" s="755"/>
      <c r="F35" s="754"/>
      <c r="G35" s="754"/>
      <c r="H35" s="754"/>
      <c r="I35" s="754"/>
      <c r="J35" s="754"/>
      <c r="K35" s="754"/>
      <c r="L35" s="756"/>
      <c r="M35" s="756"/>
    </row>
    <row r="36" spans="1:14" ht="12.75">
      <c r="A36" s="758" t="s">
        <v>901</v>
      </c>
      <c r="B36" s="747" t="s">
        <v>902</v>
      </c>
      <c r="C36" s="747">
        <f>P36+X36</f>
        <v>0</v>
      </c>
      <c r="D36" s="747"/>
      <c r="F36" s="747"/>
      <c r="G36" s="759">
        <v>20</v>
      </c>
      <c r="H36" s="759">
        <v>1.62</v>
      </c>
      <c r="I36" s="759" t="e">
        <f>J36*#REF!/12*4</f>
        <v>#REF!</v>
      </c>
      <c r="J36" s="759"/>
      <c r="K36" s="759">
        <f>ROUND(F36/G36*H36,1)</f>
        <v>0</v>
      </c>
      <c r="L36" s="747">
        <v>2550000</v>
      </c>
      <c r="M36" s="748" t="e">
        <f>K36*#REF!/12*8</f>
        <v>#REF!</v>
      </c>
      <c r="N36" s="748"/>
    </row>
    <row r="37" spans="1:14" ht="12.75">
      <c r="A37" s="758" t="s">
        <v>903</v>
      </c>
      <c r="B37" s="747" t="s">
        <v>904</v>
      </c>
      <c r="C37" s="747">
        <f>P37+X37</f>
        <v>0</v>
      </c>
      <c r="D37" s="747"/>
      <c r="F37" s="747"/>
      <c r="G37" s="759">
        <v>17</v>
      </c>
      <c r="H37" s="759">
        <v>1.62</v>
      </c>
      <c r="I37" s="759" t="e">
        <f>J37*#REF!/12*4</f>
        <v>#REF!</v>
      </c>
      <c r="J37" s="759"/>
      <c r="K37" s="759">
        <f>ROUND(F37/G37*H37,1)</f>
        <v>0</v>
      </c>
      <c r="L37" s="747">
        <v>2550000</v>
      </c>
      <c r="M37" s="748" t="e">
        <f>K37*#REF!/12*8</f>
        <v>#REF!</v>
      </c>
      <c r="N37" s="748"/>
    </row>
    <row r="38" spans="1:14" ht="12.75">
      <c r="A38" s="758" t="s">
        <v>905</v>
      </c>
      <c r="B38" s="747" t="s">
        <v>906</v>
      </c>
      <c r="C38" s="747"/>
      <c r="D38" s="747"/>
      <c r="F38" s="747"/>
      <c r="G38" s="759">
        <v>20</v>
      </c>
      <c r="H38" s="759">
        <v>1.72</v>
      </c>
      <c r="I38" s="759"/>
      <c r="J38" s="759">
        <f>ROUND(D38/G38*H38,1)</f>
        <v>0</v>
      </c>
      <c r="K38" s="759"/>
      <c r="L38" s="747">
        <v>2540000</v>
      </c>
      <c r="M38" s="748" t="e">
        <f>K38*#REF!/12*8</f>
        <v>#REF!</v>
      </c>
      <c r="N38" s="749"/>
    </row>
    <row r="39" spans="1:14" ht="12.75">
      <c r="A39" s="758" t="s">
        <v>907</v>
      </c>
      <c r="B39" s="747" t="s">
        <v>908</v>
      </c>
      <c r="C39" s="747"/>
      <c r="D39" s="747"/>
      <c r="F39" s="747"/>
      <c r="G39" s="759">
        <v>21</v>
      </c>
      <c r="H39" s="759">
        <v>1.2</v>
      </c>
      <c r="I39" s="759" t="e">
        <f>J39*#REF!/12*4</f>
        <v>#REF!</v>
      </c>
      <c r="J39" s="759"/>
      <c r="K39" s="759">
        <f>ROUND(F39/G39*H39,1)</f>
        <v>0</v>
      </c>
      <c r="L39" s="747">
        <v>2550000</v>
      </c>
      <c r="M39" s="748" t="e">
        <f>K39*#REF!/12*8</f>
        <v>#REF!</v>
      </c>
      <c r="N39" s="748"/>
    </row>
    <row r="40" spans="1:14" ht="12.75">
      <c r="A40" s="758" t="s">
        <v>909</v>
      </c>
      <c r="B40" s="747" t="s">
        <v>910</v>
      </c>
      <c r="C40" s="747"/>
      <c r="D40" s="747"/>
      <c r="F40" s="747"/>
      <c r="G40" s="759">
        <v>17</v>
      </c>
      <c r="H40" s="759">
        <v>1.22</v>
      </c>
      <c r="I40" s="759" t="e">
        <f>J40*#REF!/12*4</f>
        <v>#REF!</v>
      </c>
      <c r="J40" s="759"/>
      <c r="K40" s="759">
        <f>ROUND(F40/G40*H40,1)</f>
        <v>0</v>
      </c>
      <c r="L40" s="747">
        <v>2550000</v>
      </c>
      <c r="M40" s="748" t="e">
        <f>K40*#REF!/12*8</f>
        <v>#REF!</v>
      </c>
      <c r="N40" s="748"/>
    </row>
    <row r="41" spans="1:14" ht="12.75">
      <c r="A41" s="758" t="s">
        <v>911</v>
      </c>
      <c r="B41" s="747" t="s">
        <v>912</v>
      </c>
      <c r="C41" s="747"/>
      <c r="D41" s="747"/>
      <c r="F41" s="747"/>
      <c r="G41" s="759">
        <v>16</v>
      </c>
      <c r="H41" s="759">
        <v>1.39</v>
      </c>
      <c r="I41" s="759" t="e">
        <f>J41*#REF!/12*4</f>
        <v>#REF!</v>
      </c>
      <c r="J41" s="759"/>
      <c r="K41" s="759">
        <f>ROUND(F41/G41*H41,1)</f>
        <v>0</v>
      </c>
      <c r="L41" s="747">
        <v>2550000</v>
      </c>
      <c r="M41" s="748" t="e">
        <f>K41*#REF!/12*8</f>
        <v>#REF!</v>
      </c>
      <c r="N41" s="748"/>
    </row>
    <row r="42" spans="1:14" ht="12.75">
      <c r="A42" s="758" t="s">
        <v>913</v>
      </c>
      <c r="B42" s="747" t="s">
        <v>914</v>
      </c>
      <c r="C42" s="747"/>
      <c r="D42" s="747"/>
      <c r="F42" s="747"/>
      <c r="G42" s="759">
        <v>23</v>
      </c>
      <c r="H42" s="759">
        <v>1.55</v>
      </c>
      <c r="I42" s="759" t="e">
        <f>J42*#REF!/12*4</f>
        <v>#REF!</v>
      </c>
      <c r="J42" s="759"/>
      <c r="K42" s="759">
        <f>ROUND(F42/G42*H42,1)</f>
        <v>0</v>
      </c>
      <c r="L42" s="747">
        <v>2550000</v>
      </c>
      <c r="M42" s="748" t="e">
        <f>K42*#REF!/12*8</f>
        <v>#REF!</v>
      </c>
      <c r="N42" s="748"/>
    </row>
    <row r="43" spans="1:14" ht="12.75">
      <c r="A43" s="758" t="s">
        <v>915</v>
      </c>
      <c r="B43" s="747" t="s">
        <v>916</v>
      </c>
      <c r="C43" s="747"/>
      <c r="D43" s="747"/>
      <c r="F43" s="747"/>
      <c r="G43" s="759">
        <v>20</v>
      </c>
      <c r="H43" s="759">
        <v>1.76</v>
      </c>
      <c r="I43" s="759">
        <v>25245000</v>
      </c>
      <c r="J43" s="759"/>
      <c r="K43" s="759">
        <f>ROUND(F43/G43*H43,1)</f>
        <v>0</v>
      </c>
      <c r="L43" s="747">
        <v>2550000</v>
      </c>
      <c r="M43" s="748" t="e">
        <f>K43*#REF!/12*8</f>
        <v>#REF!</v>
      </c>
      <c r="N43" s="748"/>
    </row>
    <row r="44" spans="1:14" ht="12.75">
      <c r="A44" s="758" t="s">
        <v>917</v>
      </c>
      <c r="B44" s="747" t="s">
        <v>918</v>
      </c>
      <c r="C44" s="747"/>
      <c r="D44" s="747"/>
      <c r="F44" s="747"/>
      <c r="G44" s="759">
        <v>21</v>
      </c>
      <c r="H44" s="759">
        <v>1.22</v>
      </c>
      <c r="I44" s="759"/>
      <c r="J44" s="759">
        <f aca="true" t="shared" si="0" ref="J44:J49">ROUND(D44/G44*H44,1)</f>
        <v>0</v>
      </c>
      <c r="K44" s="759"/>
      <c r="L44" s="747">
        <v>2540000</v>
      </c>
      <c r="M44" s="748" t="e">
        <f>K44*#REF!/12*8</f>
        <v>#REF!</v>
      </c>
      <c r="N44" s="749"/>
    </row>
    <row r="45" spans="1:14" ht="12.75">
      <c r="A45" s="758" t="s">
        <v>919</v>
      </c>
      <c r="B45" s="747" t="s">
        <v>920</v>
      </c>
      <c r="C45" s="747"/>
      <c r="D45" s="747"/>
      <c r="F45" s="747"/>
      <c r="G45" s="759">
        <v>21</v>
      </c>
      <c r="H45" s="759">
        <v>1.39</v>
      </c>
      <c r="I45" s="759"/>
      <c r="J45" s="759">
        <f t="shared" si="0"/>
        <v>0</v>
      </c>
      <c r="K45" s="759"/>
      <c r="L45" s="747">
        <v>2540000</v>
      </c>
      <c r="M45" s="748" t="e">
        <f>K45*#REF!/12*8</f>
        <v>#REF!</v>
      </c>
      <c r="N45" s="749"/>
    </row>
    <row r="46" spans="1:14" ht="12.75">
      <c r="A46" s="758" t="s">
        <v>921</v>
      </c>
      <c r="B46" s="747" t="s">
        <v>922</v>
      </c>
      <c r="C46" s="747"/>
      <c r="D46" s="747"/>
      <c r="F46" s="747"/>
      <c r="G46" s="759">
        <v>16</v>
      </c>
      <c r="H46" s="759">
        <v>1.39</v>
      </c>
      <c r="I46" s="759"/>
      <c r="J46" s="759">
        <f t="shared" si="0"/>
        <v>0</v>
      </c>
      <c r="K46" s="759"/>
      <c r="L46" s="747">
        <v>2540000</v>
      </c>
      <c r="M46" s="748" t="e">
        <f>K46*#REF!/12*8</f>
        <v>#REF!</v>
      </c>
      <c r="N46" s="749"/>
    </row>
    <row r="47" spans="1:14" ht="12.75">
      <c r="A47" s="758" t="s">
        <v>923</v>
      </c>
      <c r="B47" s="747" t="s">
        <v>924</v>
      </c>
      <c r="C47" s="747"/>
      <c r="D47" s="747"/>
      <c r="F47" s="747"/>
      <c r="G47" s="759">
        <v>23</v>
      </c>
      <c r="H47" s="759">
        <v>1.55</v>
      </c>
      <c r="I47" s="759"/>
      <c r="J47" s="759">
        <f t="shared" si="0"/>
        <v>0</v>
      </c>
      <c r="K47" s="759"/>
      <c r="L47" s="747">
        <v>2540000</v>
      </c>
      <c r="M47" s="748" t="e">
        <f>K47*#REF!/12*8</f>
        <v>#REF!</v>
      </c>
      <c r="N47" s="749"/>
    </row>
    <row r="48" spans="1:14" ht="12.75">
      <c r="A48" s="758" t="s">
        <v>925</v>
      </c>
      <c r="B48" s="747" t="s">
        <v>926</v>
      </c>
      <c r="C48" s="747"/>
      <c r="D48" s="747"/>
      <c r="F48" s="747"/>
      <c r="G48" s="759">
        <v>23</v>
      </c>
      <c r="H48" s="759">
        <v>1.76</v>
      </c>
      <c r="I48" s="759"/>
      <c r="J48" s="759">
        <f t="shared" si="0"/>
        <v>0</v>
      </c>
      <c r="K48" s="759"/>
      <c r="L48" s="747">
        <v>2540000</v>
      </c>
      <c r="M48" s="748" t="e">
        <f>K48*#REF!/12*8</f>
        <v>#REF!</v>
      </c>
      <c r="N48" s="749"/>
    </row>
    <row r="49" spans="1:14" ht="12.75">
      <c r="A49" s="758" t="s">
        <v>927</v>
      </c>
      <c r="B49" s="747" t="s">
        <v>928</v>
      </c>
      <c r="C49" s="747"/>
      <c r="D49" s="747"/>
      <c r="F49" s="747"/>
      <c r="G49" s="759">
        <v>20</v>
      </c>
      <c r="H49" s="759">
        <v>1.76</v>
      </c>
      <c r="I49" s="759"/>
      <c r="J49" s="759">
        <f t="shared" si="0"/>
        <v>0</v>
      </c>
      <c r="K49" s="759"/>
      <c r="L49" s="747">
        <v>2540000</v>
      </c>
      <c r="M49" s="748" t="e">
        <f>K49*#REF!/12*8</f>
        <v>#REF!</v>
      </c>
      <c r="N49" s="749"/>
    </row>
    <row r="50" spans="1:14" ht="12.75">
      <c r="A50" s="758" t="s">
        <v>929</v>
      </c>
      <c r="B50" s="747" t="s">
        <v>930</v>
      </c>
      <c r="C50" s="747"/>
      <c r="D50" s="747"/>
      <c r="F50" s="747"/>
      <c r="G50" s="759">
        <v>28</v>
      </c>
      <c r="H50" s="759">
        <v>2.33</v>
      </c>
      <c r="I50" s="759" t="e">
        <f>J50*#REF!/12*4</f>
        <v>#REF!</v>
      </c>
      <c r="J50" s="759"/>
      <c r="K50" s="759">
        <f>ROUND(F50/G50*H50,1)</f>
        <v>0</v>
      </c>
      <c r="L50" s="747">
        <v>2550000</v>
      </c>
      <c r="M50" s="748" t="e">
        <f>K50*#REF!/12*8</f>
        <v>#REF!</v>
      </c>
      <c r="N50" s="749"/>
    </row>
    <row r="51" spans="1:14" ht="12.75">
      <c r="A51" s="758" t="s">
        <v>931</v>
      </c>
      <c r="B51" s="747" t="s">
        <v>932</v>
      </c>
      <c r="C51" s="747"/>
      <c r="D51" s="747"/>
      <c r="F51" s="747"/>
      <c r="G51" s="759">
        <v>28</v>
      </c>
      <c r="H51" s="759">
        <v>2.33</v>
      </c>
      <c r="I51" s="759"/>
      <c r="J51" s="759">
        <f>ROUND(D51/G51*H51,1)</f>
        <v>0</v>
      </c>
      <c r="K51" s="759"/>
      <c r="L51" s="747">
        <v>2540000</v>
      </c>
      <c r="M51" s="748" t="e">
        <f>K51*#REF!/12*8</f>
        <v>#REF!</v>
      </c>
      <c r="N51" s="749"/>
    </row>
    <row r="52" spans="1:14" ht="22.5">
      <c r="A52" s="758" t="s">
        <v>933</v>
      </c>
      <c r="B52" s="746" t="s">
        <v>934</v>
      </c>
      <c r="C52" s="747"/>
      <c r="D52" s="747"/>
      <c r="F52" s="747"/>
      <c r="G52" s="759">
        <v>26</v>
      </c>
      <c r="H52" s="759">
        <v>2.76</v>
      </c>
      <c r="I52" s="759" t="e">
        <f>J52*#REF!/12*4</f>
        <v>#REF!</v>
      </c>
      <c r="J52" s="759">
        <f>ROUND(D52/G52*H52,1)</f>
        <v>0</v>
      </c>
      <c r="K52" s="759">
        <f>ROUND(F52/G52*H52,1)</f>
        <v>0</v>
      </c>
      <c r="L52" s="747">
        <v>2550000</v>
      </c>
      <c r="M52" s="748" t="e">
        <f>K52*#REF!/12*8</f>
        <v>#REF!</v>
      </c>
      <c r="N52" s="749"/>
    </row>
    <row r="53" spans="1:14" ht="22.5">
      <c r="A53" s="758" t="s">
        <v>935</v>
      </c>
      <c r="B53" s="746" t="s">
        <v>936</v>
      </c>
      <c r="C53" s="747"/>
      <c r="D53" s="747"/>
      <c r="F53" s="747"/>
      <c r="G53" s="759">
        <v>28</v>
      </c>
      <c r="H53" s="759">
        <v>2.76</v>
      </c>
      <c r="I53" s="759"/>
      <c r="J53" s="759">
        <f>ROUND(D53/G53*H53,1)</f>
        <v>0</v>
      </c>
      <c r="K53" s="759"/>
      <c r="L53" s="747">
        <v>2540000</v>
      </c>
      <c r="M53" s="748" t="e">
        <f>K53*#REF!/12*8</f>
        <v>#REF!</v>
      </c>
      <c r="N53" s="749"/>
    </row>
    <row r="54" spans="1:14" ht="22.5">
      <c r="A54" s="758"/>
      <c r="B54" s="746" t="s">
        <v>937</v>
      </c>
      <c r="C54" s="747"/>
      <c r="D54" s="747"/>
      <c r="F54" s="747"/>
      <c r="G54" s="759">
        <v>26</v>
      </c>
      <c r="H54" s="759">
        <v>2.76</v>
      </c>
      <c r="I54" s="759"/>
      <c r="J54" s="759">
        <f>ROUND(D54/G54*H54,1)</f>
        <v>0</v>
      </c>
      <c r="K54" s="759"/>
      <c r="L54" s="747">
        <v>2540000</v>
      </c>
      <c r="M54" s="748" t="e">
        <f>K54*#REF!/12*8</f>
        <v>#REF!</v>
      </c>
      <c r="N54" s="749"/>
    </row>
    <row r="55" spans="1:14" ht="12.75">
      <c r="A55" s="758" t="s">
        <v>938</v>
      </c>
      <c r="B55" s="747" t="s">
        <v>0</v>
      </c>
      <c r="C55" s="747"/>
      <c r="D55" s="747"/>
      <c r="F55" s="747"/>
      <c r="G55" s="759">
        <v>28</v>
      </c>
      <c r="H55" s="759">
        <v>2.03</v>
      </c>
      <c r="I55" s="759">
        <v>18020000</v>
      </c>
      <c r="J55" s="759"/>
      <c r="K55" s="759">
        <f>ROUND(F55/G55*H55,1)</f>
        <v>0</v>
      </c>
      <c r="L55" s="747">
        <v>2550000</v>
      </c>
      <c r="M55" s="748" t="e">
        <f>K55*#REF!/12*8</f>
        <v>#REF!</v>
      </c>
      <c r="N55" s="749"/>
    </row>
    <row r="56" spans="1:14" ht="12.75">
      <c r="A56" s="758" t="s">
        <v>1</v>
      </c>
      <c r="B56" s="747" t="s">
        <v>2</v>
      </c>
      <c r="C56" s="747"/>
      <c r="D56" s="747"/>
      <c r="F56" s="747"/>
      <c r="G56" s="759">
        <v>26</v>
      </c>
      <c r="H56" s="759">
        <v>2.03</v>
      </c>
      <c r="I56" s="759" t="e">
        <f>J56*#REF!/12*4</f>
        <v>#REF!</v>
      </c>
      <c r="J56" s="759"/>
      <c r="K56" s="759">
        <f>ROUND(F56/G56*H56,1)</f>
        <v>0</v>
      </c>
      <c r="L56" s="747">
        <v>2550000</v>
      </c>
      <c r="M56" s="748" t="e">
        <f>K56*#REF!/12*8</f>
        <v>#REF!</v>
      </c>
      <c r="N56" s="749"/>
    </row>
    <row r="57" spans="1:14" ht="12.75">
      <c r="A57" s="758" t="s">
        <v>3</v>
      </c>
      <c r="B57" s="747" t="s">
        <v>0</v>
      </c>
      <c r="C57" s="747"/>
      <c r="D57" s="747"/>
      <c r="F57" s="759"/>
      <c r="G57" s="759">
        <v>28</v>
      </c>
      <c r="H57" s="759">
        <v>2.03</v>
      </c>
      <c r="I57" s="759"/>
      <c r="J57" s="759">
        <f>ROUND(D57/G57*H57,1)</f>
        <v>0</v>
      </c>
      <c r="K57" s="759"/>
      <c r="L57" s="747">
        <v>2540000</v>
      </c>
      <c r="M57" s="748" t="e">
        <f>K57*#REF!/12*8</f>
        <v>#REF!</v>
      </c>
      <c r="N57" s="749"/>
    </row>
    <row r="58" spans="1:14" ht="12.75">
      <c r="A58" s="758" t="s">
        <v>4</v>
      </c>
      <c r="B58" s="747" t="s">
        <v>2</v>
      </c>
      <c r="C58" s="747"/>
      <c r="D58" s="747"/>
      <c r="F58" s="759"/>
      <c r="G58" s="759">
        <v>26</v>
      </c>
      <c r="H58" s="759">
        <v>2.03</v>
      </c>
      <c r="I58" s="759"/>
      <c r="J58" s="759">
        <f>ROUND(D58/G58*H58,1)</f>
        <v>0</v>
      </c>
      <c r="K58" s="759"/>
      <c r="L58" s="747">
        <v>2540000</v>
      </c>
      <c r="M58" s="748" t="e">
        <f>K58*#REF!/12*8</f>
        <v>#REF!</v>
      </c>
      <c r="N58" s="749"/>
    </row>
    <row r="59" spans="1:14" ht="22.5">
      <c r="A59" s="758" t="s">
        <v>5</v>
      </c>
      <c r="B59" s="746" t="s">
        <v>6</v>
      </c>
      <c r="C59" s="747"/>
      <c r="D59" s="747"/>
      <c r="F59" s="747"/>
      <c r="G59" s="747"/>
      <c r="H59" s="747"/>
      <c r="I59" s="747">
        <v>5680000</v>
      </c>
      <c r="J59" s="759" t="e">
        <f aca="true" t="shared" si="1" ref="J59:J70">ROUND(F59/G59*H59,1)</f>
        <v>#DIV/0!</v>
      </c>
      <c r="K59" s="759" t="e">
        <f aca="true" t="shared" si="2" ref="K59:K90">ROUND(F59/G59*H59,1)</f>
        <v>#DIV/0!</v>
      </c>
      <c r="L59" s="747">
        <v>40000</v>
      </c>
      <c r="M59" s="748" t="e">
        <f>F59*#REF!/12*8</f>
        <v>#REF!</v>
      </c>
      <c r="N59" s="749"/>
    </row>
    <row r="60" spans="1:14" ht="22.5">
      <c r="A60" s="758" t="s">
        <v>7</v>
      </c>
      <c r="B60" s="746" t="s">
        <v>8</v>
      </c>
      <c r="C60" s="747"/>
      <c r="D60" s="747"/>
      <c r="F60" s="747"/>
      <c r="G60" s="747"/>
      <c r="H60" s="747"/>
      <c r="I60" s="747">
        <v>3360000</v>
      </c>
      <c r="J60" s="759" t="e">
        <f t="shared" si="1"/>
        <v>#DIV/0!</v>
      </c>
      <c r="K60" s="759" t="e">
        <f t="shared" si="2"/>
        <v>#DIV/0!</v>
      </c>
      <c r="L60" s="747">
        <v>40000</v>
      </c>
      <c r="M60" s="748" t="e">
        <f>F60*#REF!/12*8</f>
        <v>#REF!</v>
      </c>
      <c r="N60" s="749"/>
    </row>
    <row r="61" spans="1:14" ht="22.5">
      <c r="A61" s="758" t="s">
        <v>9</v>
      </c>
      <c r="B61" s="746" t="s">
        <v>6</v>
      </c>
      <c r="C61" s="747"/>
      <c r="D61" s="747"/>
      <c r="F61" s="747"/>
      <c r="G61" s="747"/>
      <c r="H61" s="747"/>
      <c r="I61" s="747"/>
      <c r="J61" s="759" t="e">
        <f t="shared" si="1"/>
        <v>#DIV/0!</v>
      </c>
      <c r="K61" s="759" t="e">
        <f t="shared" si="2"/>
        <v>#DIV/0!</v>
      </c>
      <c r="L61" s="747">
        <v>38000</v>
      </c>
      <c r="M61" s="748" t="e">
        <f>F61*#REF!/12*8</f>
        <v>#REF!</v>
      </c>
      <c r="N61" s="749"/>
    </row>
    <row r="62" spans="1:14" ht="22.5">
      <c r="A62" s="758" t="s">
        <v>10</v>
      </c>
      <c r="B62" s="746" t="s">
        <v>11</v>
      </c>
      <c r="C62" s="747"/>
      <c r="D62" s="747"/>
      <c r="F62" s="747"/>
      <c r="G62" s="747"/>
      <c r="H62" s="747"/>
      <c r="I62" s="747"/>
      <c r="J62" s="759" t="e">
        <f t="shared" si="1"/>
        <v>#DIV/0!</v>
      </c>
      <c r="K62" s="759" t="e">
        <f t="shared" si="2"/>
        <v>#DIV/0!</v>
      </c>
      <c r="L62" s="747">
        <v>38000</v>
      </c>
      <c r="M62" s="748" t="e">
        <f>F62*#REF!/12*8</f>
        <v>#REF!</v>
      </c>
      <c r="N62" s="749"/>
    </row>
    <row r="63" spans="1:14" ht="33.75">
      <c r="A63" s="745" t="s">
        <v>12</v>
      </c>
      <c r="B63" s="746" t="s">
        <v>13</v>
      </c>
      <c r="C63" s="747"/>
      <c r="D63" s="747"/>
      <c r="F63" s="747"/>
      <c r="G63" s="747"/>
      <c r="H63" s="747"/>
      <c r="I63" s="747">
        <v>7242000</v>
      </c>
      <c r="J63" s="759" t="e">
        <f t="shared" si="1"/>
        <v>#DIV/0!</v>
      </c>
      <c r="K63" s="759" t="e">
        <f t="shared" si="2"/>
        <v>#DIV/0!</v>
      </c>
      <c r="L63" s="747">
        <v>112000</v>
      </c>
      <c r="M63" s="748" t="e">
        <f>F63*#REF!/12*8</f>
        <v>#REF!</v>
      </c>
      <c r="N63" s="749"/>
    </row>
    <row r="64" spans="1:14" ht="33.75">
      <c r="A64" s="745" t="s">
        <v>12</v>
      </c>
      <c r="B64" s="746" t="s">
        <v>13</v>
      </c>
      <c r="C64" s="747"/>
      <c r="D64" s="747"/>
      <c r="F64" s="747"/>
      <c r="G64" s="747"/>
      <c r="H64" s="747"/>
      <c r="I64" s="747">
        <v>3173333</v>
      </c>
      <c r="J64" s="759" t="e">
        <f t="shared" si="1"/>
        <v>#DIV/0!</v>
      </c>
      <c r="K64" s="759" t="e">
        <f t="shared" si="2"/>
        <v>#DIV/0!</v>
      </c>
      <c r="L64" s="747">
        <v>106000</v>
      </c>
      <c r="M64" s="748" t="e">
        <f>F64*#REF!/12*8</f>
        <v>#REF!</v>
      </c>
      <c r="N64" s="749"/>
    </row>
    <row r="65" spans="1:14" ht="22.5">
      <c r="A65" s="745" t="s">
        <v>14</v>
      </c>
      <c r="B65" s="746" t="s">
        <v>15</v>
      </c>
      <c r="C65" s="747"/>
      <c r="D65" s="747"/>
      <c r="F65" s="747"/>
      <c r="G65" s="747"/>
      <c r="H65" s="747"/>
      <c r="I65" s="747">
        <v>9617067</v>
      </c>
      <c r="J65" s="759" t="e">
        <f t="shared" si="1"/>
        <v>#DIV/0!</v>
      </c>
      <c r="K65" s="759" t="e">
        <f t="shared" si="2"/>
        <v>#DIV/0!</v>
      </c>
      <c r="L65" s="747">
        <v>156800</v>
      </c>
      <c r="M65" s="748" t="e">
        <f>F65*#REF!/12*8</f>
        <v>#REF!</v>
      </c>
      <c r="N65" s="749"/>
    </row>
    <row r="66" spans="1:14" ht="22.5">
      <c r="A66" s="745" t="s">
        <v>16</v>
      </c>
      <c r="B66" s="746" t="s">
        <v>15</v>
      </c>
      <c r="C66" s="747"/>
      <c r="D66" s="747"/>
      <c r="F66" s="747"/>
      <c r="G66" s="747"/>
      <c r="H66" s="747"/>
      <c r="I66" s="747">
        <v>5697067</v>
      </c>
      <c r="J66" s="759" t="e">
        <f t="shared" si="1"/>
        <v>#DIV/0!</v>
      </c>
      <c r="K66" s="759" t="e">
        <f t="shared" si="2"/>
        <v>#DIV/0!</v>
      </c>
      <c r="L66" s="747">
        <v>148400</v>
      </c>
      <c r="M66" s="748" t="e">
        <f>F66*#REF!/12*8</f>
        <v>#REF!</v>
      </c>
      <c r="N66" s="749"/>
    </row>
    <row r="67" spans="1:14" ht="12.75">
      <c r="A67" s="745" t="s">
        <v>17</v>
      </c>
      <c r="B67" s="747" t="s">
        <v>18</v>
      </c>
      <c r="C67" s="747"/>
      <c r="D67" s="747"/>
      <c r="F67" s="747"/>
      <c r="G67" s="747"/>
      <c r="H67" s="747"/>
      <c r="I67" s="747">
        <v>2016000</v>
      </c>
      <c r="J67" s="759" t="e">
        <f t="shared" si="1"/>
        <v>#DIV/0!</v>
      </c>
      <c r="K67" s="759" t="e">
        <f t="shared" si="2"/>
        <v>#DIV/0!</v>
      </c>
      <c r="L67" s="747">
        <v>67200</v>
      </c>
      <c r="M67" s="748" t="e">
        <f>F67*#REF!/12*8</f>
        <v>#REF!</v>
      </c>
      <c r="N67" s="749"/>
    </row>
    <row r="68" spans="1:14" ht="12.75">
      <c r="A68" s="745" t="s">
        <v>17</v>
      </c>
      <c r="B68" s="747" t="s">
        <v>18</v>
      </c>
      <c r="C68" s="747"/>
      <c r="D68" s="747"/>
      <c r="F68" s="747"/>
      <c r="G68" s="747"/>
      <c r="H68" s="747"/>
      <c r="I68" s="747">
        <v>940800</v>
      </c>
      <c r="J68" s="759" t="e">
        <f t="shared" si="1"/>
        <v>#DIV/0!</v>
      </c>
      <c r="K68" s="759" t="e">
        <f t="shared" si="2"/>
        <v>#DIV/0!</v>
      </c>
      <c r="L68" s="747">
        <v>63600</v>
      </c>
      <c r="M68" s="748" t="e">
        <f>F68*#REF!/12*8</f>
        <v>#REF!</v>
      </c>
      <c r="N68" s="749"/>
    </row>
    <row r="69" spans="1:14" ht="12.75">
      <c r="A69" s="745" t="s">
        <v>19</v>
      </c>
      <c r="B69" s="747" t="s">
        <v>20</v>
      </c>
      <c r="C69" s="747"/>
      <c r="D69" s="747"/>
      <c r="F69" s="747"/>
      <c r="G69" s="747"/>
      <c r="H69" s="747"/>
      <c r="I69" s="747">
        <v>1120000</v>
      </c>
      <c r="J69" s="759" t="e">
        <f t="shared" si="1"/>
        <v>#DIV/0!</v>
      </c>
      <c r="K69" s="759" t="e">
        <f t="shared" si="2"/>
        <v>#DIV/0!</v>
      </c>
      <c r="L69" s="747">
        <v>22000</v>
      </c>
      <c r="M69" s="748" t="e">
        <f>F69*#REF!/12*8</f>
        <v>#REF!</v>
      </c>
      <c r="N69" s="749"/>
    </row>
    <row r="70" spans="1:14" ht="12.75">
      <c r="A70" s="745" t="s">
        <v>19</v>
      </c>
      <c r="B70" s="747" t="s">
        <v>20</v>
      </c>
      <c r="C70" s="747"/>
      <c r="D70" s="747"/>
      <c r="F70" s="796"/>
      <c r="G70" s="747"/>
      <c r="H70" s="747"/>
      <c r="I70" s="747">
        <v>701867</v>
      </c>
      <c r="J70" s="759" t="e">
        <f t="shared" si="1"/>
        <v>#DIV/0!</v>
      </c>
      <c r="K70" s="759" t="e">
        <f t="shared" si="2"/>
        <v>#DIV/0!</v>
      </c>
      <c r="L70" s="747">
        <v>21200</v>
      </c>
      <c r="M70" s="748" t="e">
        <f>F70*#REF!/12*8</f>
        <v>#REF!</v>
      </c>
      <c r="N70" s="749"/>
    </row>
    <row r="71" spans="1:14" ht="12.75">
      <c r="A71" s="758" t="s">
        <v>21</v>
      </c>
      <c r="B71" s="747" t="s">
        <v>22</v>
      </c>
      <c r="C71" s="747"/>
      <c r="D71" s="747"/>
      <c r="F71" s="796"/>
      <c r="G71" s="759">
        <v>10</v>
      </c>
      <c r="H71" s="759">
        <v>0.08</v>
      </c>
      <c r="I71" s="759"/>
      <c r="J71" s="759"/>
      <c r="K71" s="759">
        <f t="shared" si="2"/>
        <v>0</v>
      </c>
      <c r="L71" s="747">
        <v>2550000</v>
      </c>
      <c r="M71" s="748" t="e">
        <f>K71*#REF!/12*8</f>
        <v>#REF!</v>
      </c>
      <c r="N71" s="749"/>
    </row>
    <row r="72" spans="1:14" ht="12.75">
      <c r="A72" s="758" t="s">
        <v>23</v>
      </c>
      <c r="B72" s="747" t="s">
        <v>24</v>
      </c>
      <c r="C72" s="747"/>
      <c r="D72" s="747"/>
      <c r="F72" s="796"/>
      <c r="G72" s="759">
        <v>10</v>
      </c>
      <c r="H72" s="759">
        <v>0.08</v>
      </c>
      <c r="I72" s="759">
        <v>1866667</v>
      </c>
      <c r="J72" s="759">
        <f>ROUND(D72/G72*H72,1)</f>
        <v>0</v>
      </c>
      <c r="K72" s="759">
        <f t="shared" si="2"/>
        <v>0</v>
      </c>
      <c r="L72" s="747">
        <v>2540000</v>
      </c>
      <c r="M72" s="748" t="e">
        <f>K72*#REF!/12*4</f>
        <v>#REF!</v>
      </c>
      <c r="N72" s="749"/>
    </row>
    <row r="73" spans="1:14" ht="12.75">
      <c r="A73" s="758" t="s">
        <v>25</v>
      </c>
      <c r="B73" s="747" t="s">
        <v>26</v>
      </c>
      <c r="C73" s="747"/>
      <c r="D73" s="747"/>
      <c r="F73" s="796"/>
      <c r="G73" s="759"/>
      <c r="H73" s="759"/>
      <c r="I73" s="759"/>
      <c r="J73" s="759" t="e">
        <f>ROUND(F73/G73*H73,1)</f>
        <v>#DIV/0!</v>
      </c>
      <c r="K73" s="759" t="e">
        <f t="shared" si="2"/>
        <v>#DIV/0!</v>
      </c>
      <c r="L73" s="747">
        <v>20000</v>
      </c>
      <c r="M73" s="748" t="e">
        <f>F73*#REF!/12*8</f>
        <v>#REF!</v>
      </c>
      <c r="N73" s="749"/>
    </row>
    <row r="74" spans="1:14" ht="12.75">
      <c r="A74" s="758" t="s">
        <v>27</v>
      </c>
      <c r="B74" s="747" t="s">
        <v>26</v>
      </c>
      <c r="C74" s="747"/>
      <c r="D74" s="747"/>
      <c r="F74" s="796"/>
      <c r="G74" s="759"/>
      <c r="H74" s="759"/>
      <c r="I74" s="759"/>
      <c r="J74" s="759" t="e">
        <f>ROUND(F74/G74*H74,1)</f>
        <v>#DIV/0!</v>
      </c>
      <c r="K74" s="759" t="e">
        <f t="shared" si="2"/>
        <v>#DIV/0!</v>
      </c>
      <c r="L74" s="747">
        <v>19000</v>
      </c>
      <c r="M74" s="748"/>
      <c r="N74" s="749"/>
    </row>
    <row r="75" spans="1:14" ht="12.75">
      <c r="A75" s="758" t="s">
        <v>28</v>
      </c>
      <c r="B75" s="747" t="s">
        <v>29</v>
      </c>
      <c r="C75" s="797"/>
      <c r="D75" s="747"/>
      <c r="F75" s="796"/>
      <c r="G75" s="759">
        <v>8</v>
      </c>
      <c r="H75" s="759">
        <v>0.17</v>
      </c>
      <c r="I75" s="759"/>
      <c r="J75" s="759"/>
      <c r="K75" s="759">
        <f t="shared" si="2"/>
        <v>0</v>
      </c>
      <c r="L75" s="747">
        <v>2550000</v>
      </c>
      <c r="M75" s="748" t="e">
        <f>K75*#REF!/12*8</f>
        <v>#REF!</v>
      </c>
      <c r="N75" s="749"/>
    </row>
    <row r="76" spans="1:14" ht="12.75">
      <c r="A76" s="758" t="s">
        <v>30</v>
      </c>
      <c r="B76" s="747" t="s">
        <v>31</v>
      </c>
      <c r="C76" s="797"/>
      <c r="D76" s="747"/>
      <c r="F76" s="796"/>
      <c r="G76" s="759">
        <v>8</v>
      </c>
      <c r="H76" s="759">
        <v>0.17</v>
      </c>
      <c r="I76" s="759">
        <v>3740000</v>
      </c>
      <c r="J76" s="759">
        <f>ROUND(D76/G76*H76,1)</f>
        <v>0</v>
      </c>
      <c r="K76" s="759">
        <f t="shared" si="2"/>
        <v>0</v>
      </c>
      <c r="L76" s="747">
        <v>2540000</v>
      </c>
      <c r="M76" s="748" t="e">
        <f>K76*#REF!/12*4</f>
        <v>#REF!</v>
      </c>
      <c r="N76" s="749"/>
    </row>
    <row r="77" spans="1:14" ht="12.75">
      <c r="A77" s="758" t="s">
        <v>32</v>
      </c>
      <c r="B77" s="747" t="s">
        <v>26</v>
      </c>
      <c r="C77" s="797"/>
      <c r="D77" s="747"/>
      <c r="F77" s="796"/>
      <c r="G77" s="759"/>
      <c r="H77" s="759"/>
      <c r="I77" s="759"/>
      <c r="J77" s="759" t="e">
        <f>ROUND(F77/G77*H77,1)</f>
        <v>#DIV/0!</v>
      </c>
      <c r="K77" s="759" t="e">
        <f t="shared" si="2"/>
        <v>#DIV/0!</v>
      </c>
      <c r="L77" s="747">
        <v>51000</v>
      </c>
      <c r="M77" s="748" t="e">
        <f>F77*#REF!/12*8</f>
        <v>#REF!</v>
      </c>
      <c r="N77" s="749"/>
    </row>
    <row r="78" spans="1:14" ht="12.75">
      <c r="A78" s="758" t="s">
        <v>33</v>
      </c>
      <c r="B78" s="747" t="s">
        <v>26</v>
      </c>
      <c r="C78" s="797"/>
      <c r="D78" s="747"/>
      <c r="F78" s="759"/>
      <c r="G78" s="759"/>
      <c r="H78" s="759"/>
      <c r="I78" s="759"/>
      <c r="J78" s="759" t="e">
        <f>ROUND(F78/G78*H78,1)</f>
        <v>#DIV/0!</v>
      </c>
      <c r="K78" s="759" t="e">
        <f t="shared" si="2"/>
        <v>#DIV/0!</v>
      </c>
      <c r="L78" s="747">
        <v>48500</v>
      </c>
      <c r="M78" s="748"/>
      <c r="N78" s="749"/>
    </row>
    <row r="79" spans="1:14" ht="12.75">
      <c r="A79" s="758" t="s">
        <v>34</v>
      </c>
      <c r="B79" s="747" t="s">
        <v>35</v>
      </c>
      <c r="C79" s="747"/>
      <c r="D79" s="747"/>
      <c r="F79" s="747"/>
      <c r="G79" s="747">
        <v>25</v>
      </c>
      <c r="H79" s="759">
        <v>1.3</v>
      </c>
      <c r="I79" s="747">
        <v>17680000</v>
      </c>
      <c r="J79" s="759"/>
      <c r="K79" s="759">
        <f t="shared" si="2"/>
        <v>0</v>
      </c>
      <c r="L79" s="747">
        <v>2550000</v>
      </c>
      <c r="M79" s="748" t="e">
        <f>K79*#REF!/12*8</f>
        <v>#REF!</v>
      </c>
      <c r="N79" s="749"/>
    </row>
    <row r="80" spans="1:14" ht="12.75">
      <c r="A80" s="758" t="s">
        <v>36</v>
      </c>
      <c r="B80" s="747" t="s">
        <v>37</v>
      </c>
      <c r="C80" s="747"/>
      <c r="D80" s="747"/>
      <c r="F80" s="747"/>
      <c r="G80" s="747">
        <v>25</v>
      </c>
      <c r="H80" s="759">
        <v>1.3</v>
      </c>
      <c r="I80" s="747"/>
      <c r="J80" s="759">
        <f>ROUND(D80/G80*H80,1)</f>
        <v>0</v>
      </c>
      <c r="K80" s="759">
        <f t="shared" si="2"/>
        <v>0</v>
      </c>
      <c r="L80" s="747">
        <v>2540000</v>
      </c>
      <c r="M80" s="748" t="e">
        <f>K80*#REF!/12*4</f>
        <v>#REF!</v>
      </c>
      <c r="N80" s="749"/>
    </row>
    <row r="81" spans="1:14" ht="12.75">
      <c r="A81" s="758" t="s">
        <v>38</v>
      </c>
      <c r="B81" s="747" t="s">
        <v>39</v>
      </c>
      <c r="C81" s="747"/>
      <c r="D81" s="747"/>
      <c r="F81" s="747"/>
      <c r="G81" s="747"/>
      <c r="H81" s="747"/>
      <c r="I81" s="747">
        <v>2480000</v>
      </c>
      <c r="J81" s="759" t="e">
        <f aca="true" t="shared" si="3" ref="J81:J102">ROUND(F81/G81*H81,1)</f>
        <v>#DIV/0!</v>
      </c>
      <c r="K81" s="759" t="e">
        <f t="shared" si="2"/>
        <v>#DIV/0!</v>
      </c>
      <c r="L81" s="747">
        <v>186000</v>
      </c>
      <c r="M81" s="748" t="e">
        <f>F81*#REF!/12*8</f>
        <v>#REF!</v>
      </c>
      <c r="N81" s="749"/>
    </row>
    <row r="82" spans="1:14" ht="12.75">
      <c r="A82" s="758" t="s">
        <v>40</v>
      </c>
      <c r="B82" s="747" t="s">
        <v>39</v>
      </c>
      <c r="C82" s="747"/>
      <c r="D82" s="747"/>
      <c r="F82" s="747"/>
      <c r="G82" s="747"/>
      <c r="H82" s="747"/>
      <c r="I82" s="747"/>
      <c r="J82" s="759" t="e">
        <f t="shared" si="3"/>
        <v>#DIV/0!</v>
      </c>
      <c r="K82" s="759" t="e">
        <f t="shared" si="2"/>
        <v>#DIV/0!</v>
      </c>
      <c r="L82" s="747">
        <v>177000</v>
      </c>
      <c r="M82" s="748" t="e">
        <f>F82*#REF!/12*8</f>
        <v>#REF!</v>
      </c>
      <c r="N82" s="749"/>
    </row>
    <row r="83" spans="1:14" ht="12.75">
      <c r="A83" s="758"/>
      <c r="B83" s="747" t="s">
        <v>41</v>
      </c>
      <c r="C83" s="747"/>
      <c r="D83" s="747"/>
      <c r="F83" s="747"/>
      <c r="G83" s="747">
        <v>25</v>
      </c>
      <c r="H83" s="747">
        <v>1.3</v>
      </c>
      <c r="I83" s="747"/>
      <c r="J83" s="759">
        <f t="shared" si="3"/>
        <v>0</v>
      </c>
      <c r="K83" s="759">
        <f t="shared" si="2"/>
        <v>0</v>
      </c>
      <c r="L83" s="747"/>
      <c r="M83" s="748" t="e">
        <f>F83*#REF!/12*8</f>
        <v>#REF!</v>
      </c>
      <c r="N83" s="749"/>
    </row>
    <row r="84" spans="1:14" ht="12.75">
      <c r="A84" s="758"/>
      <c r="B84" s="747" t="s">
        <v>42</v>
      </c>
      <c r="C84" s="747"/>
      <c r="D84" s="747"/>
      <c r="F84" s="747"/>
      <c r="G84" s="747">
        <v>25</v>
      </c>
      <c r="H84" s="747">
        <v>1.3</v>
      </c>
      <c r="I84" s="747"/>
      <c r="J84" s="759">
        <f t="shared" si="3"/>
        <v>0</v>
      </c>
      <c r="K84" s="759">
        <f t="shared" si="2"/>
        <v>0</v>
      </c>
      <c r="L84" s="747"/>
      <c r="M84" s="748" t="e">
        <f>F84*#REF!/12*8</f>
        <v>#REF!</v>
      </c>
      <c r="N84" s="749"/>
    </row>
    <row r="85" spans="1:14" ht="22.5">
      <c r="A85" s="758" t="s">
        <v>43</v>
      </c>
      <c r="B85" s="746" t="s">
        <v>44</v>
      </c>
      <c r="C85" s="747"/>
      <c r="D85" s="747"/>
      <c r="F85" s="747"/>
      <c r="G85" s="747"/>
      <c r="H85" s="747"/>
      <c r="I85" s="747"/>
      <c r="J85" s="759" t="e">
        <f t="shared" si="3"/>
        <v>#DIV/0!</v>
      </c>
      <c r="K85" s="759" t="e">
        <f t="shared" si="2"/>
        <v>#DIV/0!</v>
      </c>
      <c r="L85" s="747">
        <v>240000</v>
      </c>
      <c r="M85" s="748" t="e">
        <f>F85*#REF!/12*8</f>
        <v>#REF!</v>
      </c>
      <c r="N85" s="749"/>
    </row>
    <row r="86" spans="1:14" ht="22.5">
      <c r="A86" s="758" t="s">
        <v>43</v>
      </c>
      <c r="B86" s="746" t="s">
        <v>44</v>
      </c>
      <c r="C86" s="747"/>
      <c r="D86" s="747"/>
      <c r="F86" s="747"/>
      <c r="G86" s="747"/>
      <c r="H86" s="747"/>
      <c r="I86" s="747"/>
      <c r="J86" s="759" t="e">
        <f t="shared" si="3"/>
        <v>#DIV/0!</v>
      </c>
      <c r="K86" s="759" t="e">
        <f t="shared" si="2"/>
        <v>#DIV/0!</v>
      </c>
      <c r="L86" s="747">
        <v>239000</v>
      </c>
      <c r="M86" s="748" t="e">
        <f>F86*#REF!/12*8</f>
        <v>#REF!</v>
      </c>
      <c r="N86" s="749"/>
    </row>
    <row r="87" spans="1:14" ht="12.75">
      <c r="A87" s="758" t="s">
        <v>45</v>
      </c>
      <c r="B87" s="746" t="s">
        <v>46</v>
      </c>
      <c r="C87" s="747"/>
      <c r="D87" s="747"/>
      <c r="F87" s="747"/>
      <c r="G87" s="747"/>
      <c r="H87" s="747"/>
      <c r="I87" s="747">
        <v>512000</v>
      </c>
      <c r="J87" s="759" t="e">
        <f t="shared" si="3"/>
        <v>#DIV/0!</v>
      </c>
      <c r="K87" s="759" t="e">
        <f t="shared" si="2"/>
        <v>#DIV/0!</v>
      </c>
      <c r="L87" s="747">
        <v>384000</v>
      </c>
      <c r="M87" s="748" t="e">
        <f>F87*#REF!/12*8</f>
        <v>#REF!</v>
      </c>
      <c r="N87" s="749"/>
    </row>
    <row r="88" spans="1:14" ht="12.75">
      <c r="A88" s="758" t="s">
        <v>45</v>
      </c>
      <c r="B88" s="747" t="s">
        <v>46</v>
      </c>
      <c r="C88" s="747"/>
      <c r="D88" s="747"/>
      <c r="F88" s="747"/>
      <c r="G88" s="747"/>
      <c r="H88" s="747"/>
      <c r="I88" s="747">
        <v>896000</v>
      </c>
      <c r="J88" s="759" t="e">
        <f t="shared" si="3"/>
        <v>#DIV/0!</v>
      </c>
      <c r="K88" s="759" t="e">
        <f t="shared" si="2"/>
        <v>#DIV/0!</v>
      </c>
      <c r="L88" s="747">
        <v>384000</v>
      </c>
      <c r="M88" s="748" t="e">
        <f>F88*#REF!/12*8</f>
        <v>#REF!</v>
      </c>
      <c r="N88" s="749"/>
    </row>
    <row r="89" spans="1:14" ht="12.75">
      <c r="A89" s="758" t="s">
        <v>45</v>
      </c>
      <c r="B89" s="746" t="s">
        <v>46</v>
      </c>
      <c r="C89" s="747"/>
      <c r="D89" s="747"/>
      <c r="F89" s="747"/>
      <c r="G89" s="747"/>
      <c r="H89" s="747"/>
      <c r="I89" s="747"/>
      <c r="J89" s="759" t="e">
        <f t="shared" si="3"/>
        <v>#DIV/0!</v>
      </c>
      <c r="K89" s="759" t="e">
        <f t="shared" si="2"/>
        <v>#DIV/0!</v>
      </c>
      <c r="L89" s="747">
        <v>382400</v>
      </c>
      <c r="M89" s="748" t="e">
        <f>F89*#REF!/12*8</f>
        <v>#REF!</v>
      </c>
      <c r="N89" s="749"/>
    </row>
    <row r="90" spans="1:14" ht="12.75">
      <c r="A90" s="758" t="s">
        <v>45</v>
      </c>
      <c r="B90" s="747" t="s">
        <v>46</v>
      </c>
      <c r="C90" s="747"/>
      <c r="D90" s="747"/>
      <c r="F90" s="747"/>
      <c r="G90" s="747"/>
      <c r="H90" s="747"/>
      <c r="I90" s="747"/>
      <c r="J90" s="759" t="e">
        <f t="shared" si="3"/>
        <v>#DIV/0!</v>
      </c>
      <c r="K90" s="759" t="e">
        <f t="shared" si="2"/>
        <v>#DIV/0!</v>
      </c>
      <c r="L90" s="747">
        <v>382400</v>
      </c>
      <c r="M90" s="748" t="e">
        <f>F90*#REF!/12*8</f>
        <v>#REF!</v>
      </c>
      <c r="N90" s="749"/>
    </row>
    <row r="91" spans="1:14" ht="12.75">
      <c r="A91" s="758" t="s">
        <v>47</v>
      </c>
      <c r="B91" s="746" t="s">
        <v>48</v>
      </c>
      <c r="C91" s="747"/>
      <c r="D91" s="747"/>
      <c r="F91" s="747"/>
      <c r="G91" s="747"/>
      <c r="H91" s="747"/>
      <c r="I91" s="747">
        <v>10112000</v>
      </c>
      <c r="J91" s="759" t="e">
        <f t="shared" si="3"/>
        <v>#DIV/0!</v>
      </c>
      <c r="K91" s="759" t="e">
        <f aca="true" t="shared" si="4" ref="K91:K122">ROUND(F91/G91*H91,1)</f>
        <v>#DIV/0!</v>
      </c>
      <c r="L91" s="747">
        <v>192000</v>
      </c>
      <c r="M91" s="748" t="e">
        <f>F91*#REF!/12*8</f>
        <v>#REF!</v>
      </c>
      <c r="N91" s="749"/>
    </row>
    <row r="92" spans="1:14" ht="12.75">
      <c r="A92" s="758" t="s">
        <v>49</v>
      </c>
      <c r="B92" s="746" t="s">
        <v>48</v>
      </c>
      <c r="C92" s="747"/>
      <c r="D92" s="747"/>
      <c r="F92" s="747"/>
      <c r="G92" s="747"/>
      <c r="H92" s="747"/>
      <c r="I92" s="747"/>
      <c r="J92" s="759" t="e">
        <f t="shared" si="3"/>
        <v>#DIV/0!</v>
      </c>
      <c r="K92" s="759" t="e">
        <f t="shared" si="4"/>
        <v>#DIV/0!</v>
      </c>
      <c r="L92" s="747">
        <v>192000</v>
      </c>
      <c r="M92" s="748" t="e">
        <f>F92*#REF!/12*8</f>
        <v>#REF!</v>
      </c>
      <c r="N92" s="749"/>
    </row>
    <row r="93" spans="1:14" ht="12.75">
      <c r="A93" s="758" t="s">
        <v>50</v>
      </c>
      <c r="B93" s="746" t="s">
        <v>48</v>
      </c>
      <c r="C93" s="747"/>
      <c r="D93" s="747"/>
      <c r="F93" s="747"/>
      <c r="G93" s="747"/>
      <c r="H93" s="747"/>
      <c r="I93" s="747">
        <v>2304000</v>
      </c>
      <c r="J93" s="759" t="e">
        <f t="shared" si="3"/>
        <v>#DIV/0!</v>
      </c>
      <c r="K93" s="759" t="e">
        <f t="shared" si="4"/>
        <v>#DIV/0!</v>
      </c>
      <c r="L93" s="747">
        <v>192000</v>
      </c>
      <c r="M93" s="748" t="e">
        <f>F93*#REF!/12*8</f>
        <v>#REF!</v>
      </c>
      <c r="N93" s="749"/>
    </row>
    <row r="94" spans="1:14" ht="12.75">
      <c r="A94" s="758" t="s">
        <v>47</v>
      </c>
      <c r="B94" s="746" t="s">
        <v>48</v>
      </c>
      <c r="C94" s="747"/>
      <c r="D94" s="747"/>
      <c r="F94" s="747"/>
      <c r="G94" s="747"/>
      <c r="H94" s="747"/>
      <c r="I94" s="747"/>
      <c r="J94" s="759" t="e">
        <f t="shared" si="3"/>
        <v>#DIV/0!</v>
      </c>
      <c r="K94" s="759" t="e">
        <f t="shared" si="4"/>
        <v>#DIV/0!</v>
      </c>
      <c r="L94" s="747">
        <v>191200</v>
      </c>
      <c r="M94" s="748" t="e">
        <f>F94*#REF!/12*8</f>
        <v>#REF!</v>
      </c>
      <c r="N94" s="749"/>
    </row>
    <row r="95" spans="1:14" ht="12.75">
      <c r="A95" s="758" t="s">
        <v>49</v>
      </c>
      <c r="B95" s="746" t="s">
        <v>48</v>
      </c>
      <c r="C95" s="747"/>
      <c r="D95" s="747"/>
      <c r="E95" s="760"/>
      <c r="F95" s="747"/>
      <c r="G95" s="747"/>
      <c r="H95" s="747"/>
      <c r="I95" s="747"/>
      <c r="J95" s="759" t="e">
        <f t="shared" si="3"/>
        <v>#DIV/0!</v>
      </c>
      <c r="K95" s="759" t="e">
        <f t="shared" si="4"/>
        <v>#DIV/0!</v>
      </c>
      <c r="L95" s="747">
        <v>191200</v>
      </c>
      <c r="M95" s="748" t="e">
        <f>F95*#REF!/12*8</f>
        <v>#REF!</v>
      </c>
      <c r="N95" s="749"/>
    </row>
    <row r="96" spans="1:14" ht="12.75">
      <c r="A96" s="758" t="s">
        <v>50</v>
      </c>
      <c r="B96" s="746" t="s">
        <v>48</v>
      </c>
      <c r="C96" s="747"/>
      <c r="D96" s="747"/>
      <c r="E96" s="760"/>
      <c r="F96" s="747"/>
      <c r="G96" s="747"/>
      <c r="H96" s="747"/>
      <c r="I96" s="747">
        <v>2496000</v>
      </c>
      <c r="J96" s="759" t="e">
        <f t="shared" si="3"/>
        <v>#DIV/0!</v>
      </c>
      <c r="K96" s="759" t="e">
        <f t="shared" si="4"/>
        <v>#DIV/0!</v>
      </c>
      <c r="L96" s="747">
        <v>191200</v>
      </c>
      <c r="M96" s="748" t="e">
        <f>F96*#REF!/12*8</f>
        <v>#REF!</v>
      </c>
      <c r="N96" s="749"/>
    </row>
    <row r="97" spans="1:14" ht="22.5">
      <c r="A97" s="758" t="s">
        <v>51</v>
      </c>
      <c r="B97" s="746" t="s">
        <v>52</v>
      </c>
      <c r="C97" s="747"/>
      <c r="D97" s="747"/>
      <c r="E97" s="760"/>
      <c r="F97" s="747"/>
      <c r="G97" s="747"/>
      <c r="H97" s="747"/>
      <c r="I97" s="747"/>
      <c r="J97" s="759" t="e">
        <f t="shared" si="3"/>
        <v>#DIV/0!</v>
      </c>
      <c r="K97" s="759" t="e">
        <f t="shared" si="4"/>
        <v>#DIV/0!</v>
      </c>
      <c r="L97" s="747">
        <v>144000</v>
      </c>
      <c r="M97" s="748" t="e">
        <f>F97*#REF!/12*8</f>
        <v>#REF!</v>
      </c>
      <c r="N97" s="749"/>
    </row>
    <row r="98" spans="1:14" ht="22.5">
      <c r="A98" s="758" t="s">
        <v>53</v>
      </c>
      <c r="B98" s="746" t="s">
        <v>52</v>
      </c>
      <c r="C98" s="747"/>
      <c r="D98" s="747"/>
      <c r="E98" s="760"/>
      <c r="F98" s="747"/>
      <c r="G98" s="747"/>
      <c r="H98" s="747"/>
      <c r="I98" s="747"/>
      <c r="J98" s="759" t="e">
        <f t="shared" si="3"/>
        <v>#DIV/0!</v>
      </c>
      <c r="K98" s="759" t="e">
        <f t="shared" si="4"/>
        <v>#DIV/0!</v>
      </c>
      <c r="L98" s="747">
        <v>144000</v>
      </c>
      <c r="M98" s="748" t="e">
        <f>F98*#REF!/12*8</f>
        <v>#REF!</v>
      </c>
      <c r="N98" s="749"/>
    </row>
    <row r="99" spans="1:14" ht="22.5">
      <c r="A99" s="758" t="s">
        <v>54</v>
      </c>
      <c r="B99" s="746" t="s">
        <v>52</v>
      </c>
      <c r="C99" s="747"/>
      <c r="D99" s="747"/>
      <c r="E99" s="760"/>
      <c r="F99" s="747"/>
      <c r="G99" s="747"/>
      <c r="H99" s="747"/>
      <c r="I99" s="747"/>
      <c r="J99" s="759" t="e">
        <f t="shared" si="3"/>
        <v>#DIV/0!</v>
      </c>
      <c r="K99" s="759" t="e">
        <f t="shared" si="4"/>
        <v>#DIV/0!</v>
      </c>
      <c r="L99" s="747">
        <v>144000</v>
      </c>
      <c r="M99" s="748" t="e">
        <f>F99*#REF!/12*8</f>
        <v>#REF!</v>
      </c>
      <c r="N99" s="749"/>
    </row>
    <row r="100" spans="1:14" ht="22.5">
      <c r="A100" s="758" t="s">
        <v>51</v>
      </c>
      <c r="B100" s="746" t="s">
        <v>52</v>
      </c>
      <c r="C100" s="747"/>
      <c r="D100" s="747"/>
      <c r="E100" s="760"/>
      <c r="F100" s="747"/>
      <c r="G100" s="747"/>
      <c r="H100" s="747"/>
      <c r="I100" s="747"/>
      <c r="J100" s="759" t="e">
        <f t="shared" si="3"/>
        <v>#DIV/0!</v>
      </c>
      <c r="K100" s="759" t="e">
        <f t="shared" si="4"/>
        <v>#DIV/0!</v>
      </c>
      <c r="L100" s="747">
        <v>143400</v>
      </c>
      <c r="M100" s="748" t="e">
        <f>F100*#REF!/12*8</f>
        <v>#REF!</v>
      </c>
      <c r="N100" s="749"/>
    </row>
    <row r="101" spans="1:14" ht="22.5">
      <c r="A101" s="758" t="s">
        <v>53</v>
      </c>
      <c r="B101" s="746" t="s">
        <v>52</v>
      </c>
      <c r="C101" s="747"/>
      <c r="D101" s="747"/>
      <c r="E101" s="760"/>
      <c r="F101" s="747"/>
      <c r="G101" s="747"/>
      <c r="H101" s="747"/>
      <c r="I101" s="747"/>
      <c r="J101" s="759" t="e">
        <f t="shared" si="3"/>
        <v>#DIV/0!</v>
      </c>
      <c r="K101" s="759" t="e">
        <f t="shared" si="4"/>
        <v>#DIV/0!</v>
      </c>
      <c r="L101" s="747">
        <v>143400</v>
      </c>
      <c r="M101" s="748" t="e">
        <f>F101*#REF!/12*8</f>
        <v>#REF!</v>
      </c>
      <c r="N101" s="749"/>
    </row>
    <row r="102" spans="1:14" ht="22.5">
      <c r="A102" s="758" t="s">
        <v>54</v>
      </c>
      <c r="B102" s="746" t="s">
        <v>52</v>
      </c>
      <c r="C102" s="747"/>
      <c r="D102" s="747"/>
      <c r="E102" s="760"/>
      <c r="F102" s="747"/>
      <c r="G102" s="747"/>
      <c r="H102" s="747"/>
      <c r="I102" s="747"/>
      <c r="J102" s="759" t="e">
        <f t="shared" si="3"/>
        <v>#DIV/0!</v>
      </c>
      <c r="K102" s="759" t="e">
        <f t="shared" si="4"/>
        <v>#DIV/0!</v>
      </c>
      <c r="L102" s="747">
        <v>143400</v>
      </c>
      <c r="M102" s="748" t="e">
        <f>F102*#REF!/12*8</f>
        <v>#REF!</v>
      </c>
      <c r="N102" s="749"/>
    </row>
    <row r="103" spans="1:14" ht="12.75">
      <c r="A103" s="758" t="s">
        <v>55</v>
      </c>
      <c r="B103" s="747" t="s">
        <v>56</v>
      </c>
      <c r="C103" s="747">
        <f>P103+X103</f>
        <v>0</v>
      </c>
      <c r="D103" s="747"/>
      <c r="E103" s="760"/>
      <c r="F103" s="747"/>
      <c r="G103" s="759">
        <v>25</v>
      </c>
      <c r="H103" s="759">
        <v>0.24</v>
      </c>
      <c r="I103" s="759">
        <v>170000</v>
      </c>
      <c r="J103" s="759"/>
      <c r="K103" s="759">
        <f t="shared" si="4"/>
        <v>0</v>
      </c>
      <c r="L103" s="747">
        <v>2550000</v>
      </c>
      <c r="M103" s="748" t="e">
        <f>K103*#REF!/12*8</f>
        <v>#REF!</v>
      </c>
      <c r="N103" s="749"/>
    </row>
    <row r="104" spans="1:14" ht="12.75">
      <c r="A104" s="758" t="s">
        <v>55</v>
      </c>
      <c r="B104" s="747" t="s">
        <v>57</v>
      </c>
      <c r="C104" s="747">
        <f>P104+X104</f>
        <v>0</v>
      </c>
      <c r="D104" s="747"/>
      <c r="E104" s="760"/>
      <c r="F104" s="747"/>
      <c r="G104" s="759">
        <v>25</v>
      </c>
      <c r="H104" s="759">
        <v>0.16</v>
      </c>
      <c r="I104" s="759">
        <v>935000</v>
      </c>
      <c r="J104" s="759"/>
      <c r="K104" s="759">
        <f t="shared" si="4"/>
        <v>0</v>
      </c>
      <c r="L104" s="747">
        <v>2550000</v>
      </c>
      <c r="M104" s="748" t="e">
        <f>K104*#REF!/12*8</f>
        <v>#REF!</v>
      </c>
      <c r="N104" s="749"/>
    </row>
    <row r="105" spans="1:14" ht="12.75">
      <c r="A105" s="758" t="s">
        <v>58</v>
      </c>
      <c r="B105" s="747" t="s">
        <v>59</v>
      </c>
      <c r="C105" s="747">
        <f>P105+X105</f>
        <v>0</v>
      </c>
      <c r="D105" s="747"/>
      <c r="E105" s="760"/>
      <c r="F105" s="747"/>
      <c r="G105" s="759">
        <v>21</v>
      </c>
      <c r="H105" s="759">
        <v>0.27</v>
      </c>
      <c r="I105" s="759">
        <v>2890000</v>
      </c>
      <c r="J105" s="759"/>
      <c r="K105" s="759">
        <f t="shared" si="4"/>
        <v>0</v>
      </c>
      <c r="L105" s="747">
        <v>2550000</v>
      </c>
      <c r="M105" s="748" t="e">
        <f>K105*#REF!/12*8</f>
        <v>#REF!</v>
      </c>
      <c r="N105" s="749"/>
    </row>
    <row r="106" spans="1:14" ht="12.75">
      <c r="A106" s="758" t="s">
        <v>60</v>
      </c>
      <c r="B106" s="747" t="s">
        <v>61</v>
      </c>
      <c r="C106" s="747">
        <f>P106+X106</f>
        <v>0</v>
      </c>
      <c r="D106" s="747"/>
      <c r="E106" s="760"/>
      <c r="F106" s="747"/>
      <c r="G106" s="759">
        <v>17</v>
      </c>
      <c r="H106" s="759">
        <v>0.27</v>
      </c>
      <c r="I106" s="759">
        <v>1530000</v>
      </c>
      <c r="J106" s="759"/>
      <c r="K106" s="759">
        <f t="shared" si="4"/>
        <v>0</v>
      </c>
      <c r="L106" s="747">
        <v>2550000</v>
      </c>
      <c r="M106" s="748" t="e">
        <f>K106*#REF!/12*8</f>
        <v>#REF!</v>
      </c>
      <c r="N106" s="749"/>
    </row>
    <row r="107" spans="1:14" ht="12.75">
      <c r="A107" s="758" t="s">
        <v>62</v>
      </c>
      <c r="B107" s="747" t="s">
        <v>66</v>
      </c>
      <c r="C107" s="747">
        <f>P107+X107</f>
        <v>0</v>
      </c>
      <c r="D107" s="747"/>
      <c r="E107" s="760"/>
      <c r="F107" s="747"/>
      <c r="G107" s="759">
        <v>16</v>
      </c>
      <c r="H107" s="759">
        <v>0.27</v>
      </c>
      <c r="I107" s="759">
        <v>1615000</v>
      </c>
      <c r="J107" s="759"/>
      <c r="K107" s="759">
        <f t="shared" si="4"/>
        <v>0</v>
      </c>
      <c r="L107" s="747">
        <v>2550000</v>
      </c>
      <c r="M107" s="748" t="e">
        <f>K107*#REF!/12*8</f>
        <v>#REF!</v>
      </c>
      <c r="N107" s="749"/>
    </row>
    <row r="108" spans="1:14" ht="12.75">
      <c r="A108" s="758" t="s">
        <v>67</v>
      </c>
      <c r="B108" s="747" t="s">
        <v>56</v>
      </c>
      <c r="C108" s="747"/>
      <c r="D108" s="747"/>
      <c r="E108" s="760"/>
      <c r="F108" s="759"/>
      <c r="G108" s="759">
        <v>25</v>
      </c>
      <c r="H108" s="759">
        <v>0.34</v>
      </c>
      <c r="I108" s="759"/>
      <c r="J108" s="759">
        <f>ROUND(D108/G108*H108,1)</f>
        <v>0</v>
      </c>
      <c r="K108" s="759">
        <f t="shared" si="4"/>
        <v>0</v>
      </c>
      <c r="L108" s="747">
        <v>2540000</v>
      </c>
      <c r="M108" s="748"/>
      <c r="N108" s="749"/>
    </row>
    <row r="109" spans="1:14" ht="12.75">
      <c r="A109" s="758" t="s">
        <v>68</v>
      </c>
      <c r="B109" s="747" t="s">
        <v>57</v>
      </c>
      <c r="C109" s="747"/>
      <c r="D109" s="747"/>
      <c r="E109" s="760"/>
      <c r="F109" s="759"/>
      <c r="G109" s="759">
        <v>25</v>
      </c>
      <c r="H109" s="759">
        <v>0.23</v>
      </c>
      <c r="I109" s="759"/>
      <c r="J109" s="759">
        <f>ROUND(D109/G109*H109,1)</f>
        <v>0</v>
      </c>
      <c r="K109" s="759">
        <f t="shared" si="4"/>
        <v>0</v>
      </c>
      <c r="L109" s="747">
        <v>2540000</v>
      </c>
      <c r="M109" s="748"/>
      <c r="N109" s="749"/>
    </row>
    <row r="110" spans="1:14" ht="12.75">
      <c r="A110" s="758" t="s">
        <v>69</v>
      </c>
      <c r="B110" s="747" t="s">
        <v>70</v>
      </c>
      <c r="C110" s="747"/>
      <c r="D110" s="747"/>
      <c r="E110" s="760"/>
      <c r="F110" s="759"/>
      <c r="G110" s="759">
        <v>21</v>
      </c>
      <c r="H110" s="759">
        <v>0.31</v>
      </c>
      <c r="I110" s="759"/>
      <c r="J110" s="759">
        <f>ROUND(D110/G110*H110,1)</f>
        <v>0</v>
      </c>
      <c r="K110" s="759">
        <f t="shared" si="4"/>
        <v>0</v>
      </c>
      <c r="L110" s="747">
        <v>2540000</v>
      </c>
      <c r="M110" s="748"/>
      <c r="N110" s="749"/>
    </row>
    <row r="111" spans="1:14" ht="12.75">
      <c r="A111" s="758" t="s">
        <v>71</v>
      </c>
      <c r="B111" s="747" t="s">
        <v>66</v>
      </c>
      <c r="C111" s="747"/>
      <c r="D111" s="747"/>
      <c r="E111" s="760"/>
      <c r="F111" s="759"/>
      <c r="G111" s="759">
        <v>16</v>
      </c>
      <c r="H111" s="759">
        <v>0.31</v>
      </c>
      <c r="I111" s="759"/>
      <c r="J111" s="759">
        <f>ROUND(D111/G111*H111,1)</f>
        <v>0</v>
      </c>
      <c r="K111" s="759">
        <f t="shared" si="4"/>
        <v>0</v>
      </c>
      <c r="L111" s="747">
        <v>2540000</v>
      </c>
      <c r="M111" s="748"/>
      <c r="N111" s="749"/>
    </row>
    <row r="112" spans="1:14" ht="12.75">
      <c r="A112" s="745" t="s">
        <v>72</v>
      </c>
      <c r="B112" s="747" t="s">
        <v>73</v>
      </c>
      <c r="C112" s="747"/>
      <c r="D112" s="747"/>
      <c r="E112" s="760"/>
      <c r="F112" s="747"/>
      <c r="G112" s="747"/>
      <c r="H112" s="747"/>
      <c r="I112" s="747">
        <v>3630000</v>
      </c>
      <c r="J112" s="759" t="e">
        <f aca="true" t="shared" si="5" ref="J112:J143">ROUND(F112/G112*H112,1)</f>
        <v>#DIV/0!</v>
      </c>
      <c r="K112" s="759" t="e">
        <f t="shared" si="4"/>
        <v>#DIV/0!</v>
      </c>
      <c r="L112" s="747">
        <v>45000</v>
      </c>
      <c r="M112" s="748" t="e">
        <f>F112*#REF!/12*8</f>
        <v>#REF!</v>
      </c>
      <c r="N112" s="749"/>
    </row>
    <row r="113" spans="1:14" ht="12.75">
      <c r="A113" s="745" t="s">
        <v>74</v>
      </c>
      <c r="B113" s="747" t="s">
        <v>73</v>
      </c>
      <c r="C113" s="747"/>
      <c r="D113" s="747"/>
      <c r="E113" s="760"/>
      <c r="F113" s="747"/>
      <c r="G113" s="747"/>
      <c r="H113" s="747"/>
      <c r="I113" s="747"/>
      <c r="J113" s="759" t="e">
        <f t="shared" si="5"/>
        <v>#DIV/0!</v>
      </c>
      <c r="K113" s="759" t="e">
        <f t="shared" si="4"/>
        <v>#DIV/0!</v>
      </c>
      <c r="L113" s="747">
        <v>45000</v>
      </c>
      <c r="M113" s="748" t="e">
        <f>F113*#REF!/12*8</f>
        <v>#REF!</v>
      </c>
      <c r="N113" s="749"/>
    </row>
    <row r="114" spans="1:14" ht="12.75">
      <c r="A114" s="745" t="s">
        <v>75</v>
      </c>
      <c r="B114" s="747" t="s">
        <v>73</v>
      </c>
      <c r="C114" s="747"/>
      <c r="D114" s="747"/>
      <c r="E114" s="760"/>
      <c r="F114" s="747"/>
      <c r="G114" s="747"/>
      <c r="H114" s="747"/>
      <c r="I114" s="747">
        <v>1890000</v>
      </c>
      <c r="J114" s="759" t="e">
        <f t="shared" si="5"/>
        <v>#DIV/0!</v>
      </c>
      <c r="K114" s="759" t="e">
        <f t="shared" si="4"/>
        <v>#DIV/0!</v>
      </c>
      <c r="L114" s="747">
        <v>45000</v>
      </c>
      <c r="M114" s="748" t="e">
        <f>F114*#REF!/12*8</f>
        <v>#REF!</v>
      </c>
      <c r="N114" s="749"/>
    </row>
    <row r="115" spans="1:14" ht="12.75">
      <c r="A115" s="745" t="s">
        <v>76</v>
      </c>
      <c r="B115" s="747" t="s">
        <v>73</v>
      </c>
      <c r="C115" s="747"/>
      <c r="D115" s="747"/>
      <c r="E115" s="760"/>
      <c r="F115" s="747"/>
      <c r="G115" s="747"/>
      <c r="H115" s="747"/>
      <c r="I115" s="747"/>
      <c r="J115" s="759" t="e">
        <f t="shared" si="5"/>
        <v>#DIV/0!</v>
      </c>
      <c r="K115" s="759" t="e">
        <f t="shared" si="4"/>
        <v>#DIV/0!</v>
      </c>
      <c r="L115" s="747">
        <v>43000</v>
      </c>
      <c r="M115" s="748" t="e">
        <f>F115*#REF!/12*4</f>
        <v>#REF!</v>
      </c>
      <c r="N115" s="749"/>
    </row>
    <row r="116" spans="1:14" ht="12.75">
      <c r="A116" s="745" t="s">
        <v>77</v>
      </c>
      <c r="B116" s="747" t="s">
        <v>73</v>
      </c>
      <c r="C116" s="747"/>
      <c r="D116" s="747"/>
      <c r="E116" s="760"/>
      <c r="F116" s="747"/>
      <c r="G116" s="747"/>
      <c r="H116" s="747"/>
      <c r="I116" s="747"/>
      <c r="J116" s="759" t="e">
        <f t="shared" si="5"/>
        <v>#DIV/0!</v>
      </c>
      <c r="K116" s="759" t="e">
        <f t="shared" si="4"/>
        <v>#DIV/0!</v>
      </c>
      <c r="L116" s="747">
        <v>43000</v>
      </c>
      <c r="M116" s="748"/>
      <c r="N116" s="749"/>
    </row>
    <row r="117" spans="1:14" ht="12.75">
      <c r="A117" s="745" t="s">
        <v>78</v>
      </c>
      <c r="B117" s="747" t="s">
        <v>73</v>
      </c>
      <c r="C117" s="747"/>
      <c r="D117" s="747"/>
      <c r="E117" s="760"/>
      <c r="F117" s="747"/>
      <c r="G117" s="747"/>
      <c r="H117" s="747"/>
      <c r="I117" s="747"/>
      <c r="J117" s="759" t="e">
        <f t="shared" si="5"/>
        <v>#DIV/0!</v>
      </c>
      <c r="K117" s="759" t="e">
        <f t="shared" si="4"/>
        <v>#DIV/0!</v>
      </c>
      <c r="L117" s="747">
        <v>43000</v>
      </c>
      <c r="M117" s="748"/>
      <c r="N117" s="749"/>
    </row>
    <row r="118" spans="1:14" ht="12.75">
      <c r="A118" s="758" t="s">
        <v>79</v>
      </c>
      <c r="B118" s="761" t="s">
        <v>80</v>
      </c>
      <c r="C118" s="747"/>
      <c r="D118" s="747"/>
      <c r="E118" s="760"/>
      <c r="F118" s="747"/>
      <c r="G118" s="747"/>
      <c r="H118" s="747"/>
      <c r="I118" s="747">
        <v>2049667</v>
      </c>
      <c r="J118" s="759" t="e">
        <f t="shared" si="5"/>
        <v>#DIV/0!</v>
      </c>
      <c r="K118" s="759" t="e">
        <f t="shared" si="4"/>
        <v>#DIV/0!</v>
      </c>
      <c r="L118" s="747">
        <v>71500</v>
      </c>
      <c r="M118" s="748" t="e">
        <f>F118*#REF!/12*8</f>
        <v>#REF!</v>
      </c>
      <c r="N118" s="749"/>
    </row>
    <row r="119" spans="1:14" ht="12.75">
      <c r="A119" s="758" t="s">
        <v>81</v>
      </c>
      <c r="B119" s="761" t="s">
        <v>80</v>
      </c>
      <c r="C119" s="747"/>
      <c r="D119" s="747"/>
      <c r="E119" s="760"/>
      <c r="F119" s="747"/>
      <c r="G119" s="747"/>
      <c r="H119" s="747"/>
      <c r="I119" s="747">
        <v>715000</v>
      </c>
      <c r="J119" s="759" t="e">
        <f t="shared" si="5"/>
        <v>#DIV/0!</v>
      </c>
      <c r="K119" s="759" t="e">
        <f t="shared" si="4"/>
        <v>#DIV/0!</v>
      </c>
      <c r="L119" s="747">
        <v>68000</v>
      </c>
      <c r="M119" s="748" t="e">
        <f>F119*#REF!/12*4</f>
        <v>#REF!</v>
      </c>
      <c r="N119" s="749"/>
    </row>
    <row r="120" spans="1:14" ht="22.5">
      <c r="A120" s="758" t="s">
        <v>82</v>
      </c>
      <c r="B120" s="746" t="s">
        <v>83</v>
      </c>
      <c r="C120" s="747"/>
      <c r="D120" s="747"/>
      <c r="E120" s="760"/>
      <c r="F120" s="747"/>
      <c r="G120" s="747"/>
      <c r="H120" s="747"/>
      <c r="I120" s="747">
        <v>4830000</v>
      </c>
      <c r="J120" s="759" t="e">
        <f t="shared" si="5"/>
        <v>#DIV/0!</v>
      </c>
      <c r="K120" s="759" t="e">
        <f t="shared" si="4"/>
        <v>#DIV/0!</v>
      </c>
      <c r="L120" s="747">
        <v>18000</v>
      </c>
      <c r="M120" s="748" t="e">
        <f>F120*#REF!/12*8</f>
        <v>#REF!</v>
      </c>
      <c r="N120" s="749"/>
    </row>
    <row r="121" spans="1:14" ht="22.5">
      <c r="A121" s="758" t="s">
        <v>84</v>
      </c>
      <c r="B121" s="746" t="s">
        <v>83</v>
      </c>
      <c r="C121" s="747"/>
      <c r="D121" s="747"/>
      <c r="E121" s="760"/>
      <c r="F121" s="747"/>
      <c r="G121" s="747"/>
      <c r="H121" s="747"/>
      <c r="I121" s="747">
        <v>2850000</v>
      </c>
      <c r="J121" s="759" t="e">
        <f t="shared" si="5"/>
        <v>#DIV/0!</v>
      </c>
      <c r="K121" s="759" t="e">
        <f t="shared" si="4"/>
        <v>#DIV/0!</v>
      </c>
      <c r="L121" s="747">
        <v>18000</v>
      </c>
      <c r="M121" s="748" t="e">
        <f>F121*#REF!/12*4</f>
        <v>#REF!</v>
      </c>
      <c r="N121" s="749"/>
    </row>
    <row r="122" spans="1:14" ht="12.75">
      <c r="A122" s="758" t="s">
        <v>85</v>
      </c>
      <c r="B122" s="747" t="s">
        <v>86</v>
      </c>
      <c r="C122" s="747"/>
      <c r="D122" s="747"/>
      <c r="E122" s="760"/>
      <c r="F122" s="747"/>
      <c r="G122" s="759"/>
      <c r="H122" s="759"/>
      <c r="I122" s="759">
        <v>4530000</v>
      </c>
      <c r="J122" s="759" t="e">
        <f t="shared" si="5"/>
        <v>#DIV/0!</v>
      </c>
      <c r="K122" s="759" t="e">
        <f t="shared" si="4"/>
        <v>#DIV/0!</v>
      </c>
      <c r="L122" s="747">
        <v>45000</v>
      </c>
      <c r="M122" s="748" t="e">
        <f>F122*#REF!/12*8</f>
        <v>#REF!</v>
      </c>
      <c r="N122" s="749"/>
    </row>
    <row r="123" spans="1:14" ht="12.75">
      <c r="A123" s="758" t="s">
        <v>87</v>
      </c>
      <c r="B123" s="747" t="s">
        <v>86</v>
      </c>
      <c r="C123" s="747"/>
      <c r="D123" s="747"/>
      <c r="E123" s="760"/>
      <c r="F123" s="759"/>
      <c r="G123" s="759"/>
      <c r="H123" s="759"/>
      <c r="I123" s="759">
        <v>1740000</v>
      </c>
      <c r="J123" s="759" t="e">
        <f t="shared" si="5"/>
        <v>#DIV/0!</v>
      </c>
      <c r="K123" s="759" t="e">
        <f aca="true" t="shared" si="6" ref="K123:K143">ROUND(F123/G123*H123,1)</f>
        <v>#DIV/0!</v>
      </c>
      <c r="L123" s="747">
        <v>42800</v>
      </c>
      <c r="M123" s="748" t="e">
        <f>F123*#REF!/12*4</f>
        <v>#REF!</v>
      </c>
      <c r="N123" s="749"/>
    </row>
    <row r="124" spans="1:14" ht="12.75">
      <c r="A124" s="758" t="s">
        <v>88</v>
      </c>
      <c r="B124" s="747" t="s">
        <v>89</v>
      </c>
      <c r="C124" s="747"/>
      <c r="D124" s="747"/>
      <c r="E124" s="760"/>
      <c r="F124" s="747"/>
      <c r="G124" s="747"/>
      <c r="H124" s="747"/>
      <c r="I124" s="747"/>
      <c r="J124" s="759" t="e">
        <f t="shared" si="5"/>
        <v>#DIV/0!</v>
      </c>
      <c r="K124" s="759" t="e">
        <f t="shared" si="6"/>
        <v>#DIV/0!</v>
      </c>
      <c r="L124" s="747">
        <v>45000</v>
      </c>
      <c r="M124" s="748" t="e">
        <f>F124*#REF!/12*8</f>
        <v>#REF!</v>
      </c>
      <c r="N124" s="749"/>
    </row>
    <row r="125" spans="1:14" ht="12.75">
      <c r="A125" s="758" t="s">
        <v>90</v>
      </c>
      <c r="B125" s="747" t="s">
        <v>91</v>
      </c>
      <c r="C125" s="747"/>
      <c r="D125" s="747"/>
      <c r="E125" s="760"/>
      <c r="F125" s="747"/>
      <c r="G125" s="747"/>
      <c r="H125" s="747"/>
      <c r="I125" s="747"/>
      <c r="J125" s="759" t="e">
        <f t="shared" si="5"/>
        <v>#DIV/0!</v>
      </c>
      <c r="K125" s="759" t="e">
        <f t="shared" si="6"/>
        <v>#DIV/0!</v>
      </c>
      <c r="L125" s="747">
        <v>45000</v>
      </c>
      <c r="M125" s="748" t="e">
        <f>F125*#REF!/12*8</f>
        <v>#REF!</v>
      </c>
      <c r="N125" s="749"/>
    </row>
    <row r="126" spans="1:14" ht="12.75">
      <c r="A126" s="758" t="s">
        <v>85</v>
      </c>
      <c r="B126" s="747" t="s">
        <v>92</v>
      </c>
      <c r="C126" s="747"/>
      <c r="D126" s="747"/>
      <c r="E126" s="760"/>
      <c r="F126" s="747"/>
      <c r="G126" s="747"/>
      <c r="H126" s="747"/>
      <c r="I126" s="747"/>
      <c r="J126" s="759" t="e">
        <f t="shared" si="5"/>
        <v>#DIV/0!</v>
      </c>
      <c r="K126" s="759" t="e">
        <f t="shared" si="6"/>
        <v>#DIV/0!</v>
      </c>
      <c r="L126" s="747">
        <v>45000</v>
      </c>
      <c r="M126" s="748" t="e">
        <f>F126*#REF!/12*8</f>
        <v>#REF!</v>
      </c>
      <c r="N126" s="749"/>
    </row>
    <row r="127" spans="1:14" ht="12.75">
      <c r="A127" s="758" t="s">
        <v>87</v>
      </c>
      <c r="B127" s="747" t="s">
        <v>89</v>
      </c>
      <c r="C127" s="747"/>
      <c r="D127" s="747"/>
      <c r="E127" s="760"/>
      <c r="F127" s="747"/>
      <c r="G127" s="747"/>
      <c r="H127" s="747"/>
      <c r="I127" s="747"/>
      <c r="J127" s="759" t="e">
        <f t="shared" si="5"/>
        <v>#DIV/0!</v>
      </c>
      <c r="K127" s="759" t="e">
        <f t="shared" si="6"/>
        <v>#DIV/0!</v>
      </c>
      <c r="L127" s="747">
        <v>42800</v>
      </c>
      <c r="M127" s="748" t="e">
        <f>F127*#REF!/12*8</f>
        <v>#REF!</v>
      </c>
      <c r="N127" s="749"/>
    </row>
    <row r="128" spans="1:14" ht="12.75">
      <c r="A128" s="758" t="s">
        <v>88</v>
      </c>
      <c r="B128" s="747" t="s">
        <v>91</v>
      </c>
      <c r="C128" s="747"/>
      <c r="D128" s="747"/>
      <c r="E128" s="760"/>
      <c r="F128" s="747"/>
      <c r="G128" s="747"/>
      <c r="H128" s="747"/>
      <c r="I128" s="747"/>
      <c r="J128" s="759" t="e">
        <f t="shared" si="5"/>
        <v>#DIV/0!</v>
      </c>
      <c r="K128" s="759" t="e">
        <f t="shared" si="6"/>
        <v>#DIV/0!</v>
      </c>
      <c r="L128" s="747">
        <v>42800</v>
      </c>
      <c r="M128" s="748" t="e">
        <f>F128*#REF!/12*8</f>
        <v>#REF!</v>
      </c>
      <c r="N128" s="749"/>
    </row>
    <row r="129" spans="1:14" ht="12.75">
      <c r="A129" s="758" t="s">
        <v>90</v>
      </c>
      <c r="B129" s="747" t="s">
        <v>92</v>
      </c>
      <c r="C129" s="747"/>
      <c r="D129" s="747"/>
      <c r="E129" s="760"/>
      <c r="F129" s="747"/>
      <c r="G129" s="747"/>
      <c r="H129" s="747"/>
      <c r="I129" s="747"/>
      <c r="J129" s="759" t="e">
        <f t="shared" si="5"/>
        <v>#DIV/0!</v>
      </c>
      <c r="K129" s="759" t="e">
        <f t="shared" si="6"/>
        <v>#DIV/0!</v>
      </c>
      <c r="L129" s="747">
        <v>42800</v>
      </c>
      <c r="M129" s="748" t="e">
        <f>F129*#REF!/12*8</f>
        <v>#REF!</v>
      </c>
      <c r="N129" s="749"/>
    </row>
    <row r="130" spans="1:14" ht="12.75">
      <c r="A130" s="758" t="s">
        <v>93</v>
      </c>
      <c r="B130" s="747" t="s">
        <v>94</v>
      </c>
      <c r="C130" s="747"/>
      <c r="D130" s="747"/>
      <c r="E130" s="760"/>
      <c r="F130" s="747"/>
      <c r="G130" s="747"/>
      <c r="H130" s="747"/>
      <c r="I130" s="747">
        <v>576000</v>
      </c>
      <c r="J130" s="759" t="e">
        <f t="shared" si="5"/>
        <v>#DIV/0!</v>
      </c>
      <c r="K130" s="759" t="e">
        <f t="shared" si="6"/>
        <v>#DIV/0!</v>
      </c>
      <c r="L130" s="747"/>
      <c r="M130" s="748" t="e">
        <f>F130*#REF!/12*8</f>
        <v>#REF!</v>
      </c>
      <c r="N130" s="749"/>
    </row>
    <row r="131" spans="1:14" ht="12.75">
      <c r="A131" s="758" t="s">
        <v>95</v>
      </c>
      <c r="B131" s="747" t="s">
        <v>96</v>
      </c>
      <c r="C131" s="747"/>
      <c r="D131" s="747"/>
      <c r="E131" s="760"/>
      <c r="F131" s="747"/>
      <c r="G131" s="747"/>
      <c r="H131" s="747"/>
      <c r="I131" s="747"/>
      <c r="J131" s="759" t="e">
        <f t="shared" si="5"/>
        <v>#DIV/0!</v>
      </c>
      <c r="K131" s="759" t="e">
        <f t="shared" si="6"/>
        <v>#DIV/0!</v>
      </c>
      <c r="L131" s="747">
        <v>20000</v>
      </c>
      <c r="M131" s="748" t="e">
        <f>F131*#REF!/12*8</f>
        <v>#REF!</v>
      </c>
      <c r="N131" s="749"/>
    </row>
    <row r="132" spans="1:14" ht="22.5">
      <c r="A132" s="758" t="s">
        <v>97</v>
      </c>
      <c r="B132" s="746" t="s">
        <v>98</v>
      </c>
      <c r="C132" s="747"/>
      <c r="D132" s="747"/>
      <c r="E132" s="760"/>
      <c r="F132" s="747"/>
      <c r="G132" s="747"/>
      <c r="H132" s="747"/>
      <c r="I132" s="747">
        <v>44961000</v>
      </c>
      <c r="J132" s="759" t="e">
        <f t="shared" si="5"/>
        <v>#DIV/0!</v>
      </c>
      <c r="K132" s="759" t="e">
        <f t="shared" si="6"/>
        <v>#DIV/0!</v>
      </c>
      <c r="L132" s="747">
        <v>65000</v>
      </c>
      <c r="M132" s="748" t="e">
        <f>F132*#REF!/12*8</f>
        <v>#REF!</v>
      </c>
      <c r="N132" s="749"/>
    </row>
    <row r="133" spans="1:14" ht="12.75">
      <c r="A133" s="758" t="s">
        <v>99</v>
      </c>
      <c r="B133" s="746" t="s">
        <v>100</v>
      </c>
      <c r="C133" s="747"/>
      <c r="D133" s="747"/>
      <c r="E133" s="760"/>
      <c r="F133" s="747"/>
      <c r="G133" s="747"/>
      <c r="H133" s="747"/>
      <c r="I133" s="747"/>
      <c r="J133" s="759" t="e">
        <f t="shared" si="5"/>
        <v>#DIV/0!</v>
      </c>
      <c r="K133" s="759" t="e">
        <f t="shared" si="6"/>
        <v>#DIV/0!</v>
      </c>
      <c r="L133" s="747">
        <v>65000</v>
      </c>
      <c r="M133" s="748" t="e">
        <f>F133*#REF!/12*8</f>
        <v>#REF!</v>
      </c>
      <c r="N133" s="749"/>
    </row>
    <row r="134" spans="1:14" ht="12.75">
      <c r="A134" s="758" t="s">
        <v>101</v>
      </c>
      <c r="B134" s="746" t="s">
        <v>102</v>
      </c>
      <c r="C134" s="747"/>
      <c r="D134" s="747"/>
      <c r="E134" s="760"/>
      <c r="F134" s="747"/>
      <c r="G134" s="747"/>
      <c r="H134" s="747"/>
      <c r="I134" s="747"/>
      <c r="J134" s="759" t="e">
        <f t="shared" si="5"/>
        <v>#DIV/0!</v>
      </c>
      <c r="K134" s="759" t="e">
        <f t="shared" si="6"/>
        <v>#DIV/0!</v>
      </c>
      <c r="L134" s="747">
        <v>65000</v>
      </c>
      <c r="M134" s="748" t="e">
        <f>F134*#REF!/12*8</f>
        <v>#REF!</v>
      </c>
      <c r="N134" s="749"/>
    </row>
    <row r="135" spans="1:14" ht="22.5">
      <c r="A135" s="758" t="s">
        <v>103</v>
      </c>
      <c r="B135" s="746" t="s">
        <v>104</v>
      </c>
      <c r="C135" s="747"/>
      <c r="D135" s="747"/>
      <c r="E135" s="760"/>
      <c r="F135" s="747"/>
      <c r="G135" s="747"/>
      <c r="H135" s="747"/>
      <c r="I135" s="747"/>
      <c r="J135" s="759" t="e">
        <f t="shared" si="5"/>
        <v>#DIV/0!</v>
      </c>
      <c r="K135" s="759" t="e">
        <f t="shared" si="6"/>
        <v>#DIV/0!</v>
      </c>
      <c r="L135" s="747">
        <v>65000</v>
      </c>
      <c r="M135" s="748" t="e">
        <f>F135*#REF!/12*8</f>
        <v>#REF!</v>
      </c>
      <c r="N135" s="749"/>
    </row>
    <row r="136" spans="1:14" ht="22.5">
      <c r="A136" s="758" t="s">
        <v>105</v>
      </c>
      <c r="B136" s="746" t="s">
        <v>106</v>
      </c>
      <c r="C136" s="747"/>
      <c r="D136" s="747"/>
      <c r="E136" s="760"/>
      <c r="F136" s="747"/>
      <c r="G136" s="747"/>
      <c r="H136" s="747"/>
      <c r="I136" s="747"/>
      <c r="J136" s="759" t="e">
        <f t="shared" si="5"/>
        <v>#DIV/0!</v>
      </c>
      <c r="K136" s="759" t="e">
        <f t="shared" si="6"/>
        <v>#DIV/0!</v>
      </c>
      <c r="L136" s="747">
        <v>65000</v>
      </c>
      <c r="M136" s="748" t="e">
        <f>F136*#REF!/12*8</f>
        <v>#REF!</v>
      </c>
      <c r="N136" s="749"/>
    </row>
    <row r="137" spans="1:14" ht="22.5">
      <c r="A137" s="758" t="s">
        <v>107</v>
      </c>
      <c r="B137" s="746" t="s">
        <v>108</v>
      </c>
      <c r="C137" s="747"/>
      <c r="D137" s="747"/>
      <c r="E137" s="760"/>
      <c r="F137" s="747"/>
      <c r="G137" s="747"/>
      <c r="H137" s="747"/>
      <c r="I137" s="747"/>
      <c r="J137" s="759" t="e">
        <f t="shared" si="5"/>
        <v>#DIV/0!</v>
      </c>
      <c r="K137" s="759" t="e">
        <f t="shared" si="6"/>
        <v>#DIV/0!</v>
      </c>
      <c r="L137" s="747">
        <v>65000</v>
      </c>
      <c r="M137" s="748" t="e">
        <f>F137*#REF!/12*8</f>
        <v>#REF!</v>
      </c>
      <c r="N137" s="749"/>
    </row>
    <row r="138" spans="1:14" ht="12.75">
      <c r="A138" s="758" t="s">
        <v>109</v>
      </c>
      <c r="B138" s="747" t="s">
        <v>110</v>
      </c>
      <c r="C138" s="747"/>
      <c r="D138" s="747"/>
      <c r="E138" s="760"/>
      <c r="F138" s="747"/>
      <c r="G138" s="747"/>
      <c r="H138" s="747"/>
      <c r="I138" s="747">
        <v>952000</v>
      </c>
      <c r="J138" s="759" t="e">
        <f t="shared" si="5"/>
        <v>#DIV/0!</v>
      </c>
      <c r="K138" s="759" t="e">
        <f t="shared" si="6"/>
        <v>#DIV/0!</v>
      </c>
      <c r="L138" s="747">
        <v>10000</v>
      </c>
      <c r="M138" s="748" t="e">
        <f>F138*#REF!/12*8</f>
        <v>#REF!</v>
      </c>
      <c r="N138" s="749"/>
    </row>
    <row r="139" spans="1:14" ht="12.75">
      <c r="A139" s="758" t="s">
        <v>111</v>
      </c>
      <c r="B139" s="747" t="s">
        <v>112</v>
      </c>
      <c r="C139" s="747"/>
      <c r="D139" s="747"/>
      <c r="E139" s="760"/>
      <c r="F139" s="747"/>
      <c r="G139" s="747"/>
      <c r="H139" s="747"/>
      <c r="I139" s="747">
        <v>2741000</v>
      </c>
      <c r="J139" s="759" t="e">
        <f t="shared" si="5"/>
        <v>#DIV/0!</v>
      </c>
      <c r="K139" s="759" t="e">
        <f t="shared" si="6"/>
        <v>#DIV/0!</v>
      </c>
      <c r="L139" s="747">
        <v>1000</v>
      </c>
      <c r="M139" s="748" t="e">
        <f>F139*#REF!/12*8</f>
        <v>#REF!</v>
      </c>
      <c r="N139" s="749"/>
    </row>
    <row r="140" spans="1:14" ht="12.75">
      <c r="A140" s="758" t="s">
        <v>113</v>
      </c>
      <c r="B140" s="747" t="s">
        <v>114</v>
      </c>
      <c r="C140" s="747">
        <v>14</v>
      </c>
      <c r="D140" s="747"/>
      <c r="E140" s="760"/>
      <c r="F140" s="747"/>
      <c r="G140" s="747"/>
      <c r="H140" s="747"/>
      <c r="I140" s="747">
        <v>5520000</v>
      </c>
      <c r="J140" s="759" t="e">
        <f t="shared" si="5"/>
        <v>#DIV/0!</v>
      </c>
      <c r="K140" s="759" t="e">
        <f t="shared" si="6"/>
        <v>#DIV/0!</v>
      </c>
      <c r="L140" s="747">
        <v>240000</v>
      </c>
      <c r="M140" s="748">
        <v>2240000</v>
      </c>
      <c r="N140" s="749">
        <v>2240000</v>
      </c>
    </row>
    <row r="141" spans="1:14" ht="12.75">
      <c r="A141" s="758" t="s">
        <v>113</v>
      </c>
      <c r="B141" s="747" t="s">
        <v>114</v>
      </c>
      <c r="C141" s="747"/>
      <c r="D141" s="747">
        <v>14</v>
      </c>
      <c r="E141" s="760"/>
      <c r="F141" s="747"/>
      <c r="G141" s="747"/>
      <c r="H141" s="747"/>
      <c r="I141" s="747"/>
      <c r="J141" s="759" t="e">
        <f t="shared" si="5"/>
        <v>#DIV/0!</v>
      </c>
      <c r="K141" s="759" t="e">
        <f t="shared" si="6"/>
        <v>#DIV/0!</v>
      </c>
      <c r="L141" s="747">
        <v>239000</v>
      </c>
      <c r="M141" s="748">
        <v>1115333</v>
      </c>
      <c r="N141" s="749">
        <v>1115333</v>
      </c>
    </row>
    <row r="142" spans="1:14" ht="12.75">
      <c r="A142" s="758" t="s">
        <v>115</v>
      </c>
      <c r="B142" s="747" t="s">
        <v>116</v>
      </c>
      <c r="C142" s="747">
        <v>12</v>
      </c>
      <c r="D142" s="747"/>
      <c r="E142" s="760"/>
      <c r="F142" s="747"/>
      <c r="G142" s="747"/>
      <c r="H142" s="747"/>
      <c r="I142" s="747">
        <v>2600000</v>
      </c>
      <c r="J142" s="759" t="e">
        <f t="shared" si="5"/>
        <v>#DIV/0!</v>
      </c>
      <c r="K142" s="759" t="e">
        <f t="shared" si="6"/>
        <v>#DIV/0!</v>
      </c>
      <c r="L142" s="747">
        <v>325000</v>
      </c>
      <c r="M142" s="748">
        <v>2600000</v>
      </c>
      <c r="N142" s="749">
        <v>2600000</v>
      </c>
    </row>
    <row r="143" spans="1:14" ht="12.75">
      <c r="A143" s="758" t="s">
        <v>115</v>
      </c>
      <c r="B143" s="747" t="s">
        <v>116</v>
      </c>
      <c r="C143" s="747"/>
      <c r="D143" s="747">
        <v>12</v>
      </c>
      <c r="E143" s="760"/>
      <c r="F143" s="747"/>
      <c r="G143" s="747"/>
      <c r="H143" s="747"/>
      <c r="I143" s="747"/>
      <c r="J143" s="759" t="e">
        <f t="shared" si="5"/>
        <v>#DIV/0!</v>
      </c>
      <c r="K143" s="759" t="e">
        <f t="shared" si="6"/>
        <v>#DIV/0!</v>
      </c>
      <c r="L143" s="747">
        <v>322000</v>
      </c>
      <c r="M143" s="748">
        <v>1288000</v>
      </c>
      <c r="N143" s="749">
        <v>1288000</v>
      </c>
    </row>
    <row r="144" spans="1:14" ht="12.75">
      <c r="A144" s="758"/>
      <c r="B144" s="747" t="s">
        <v>117</v>
      </c>
      <c r="C144" s="747"/>
      <c r="D144" s="747"/>
      <c r="E144" s="760"/>
      <c r="F144" s="747"/>
      <c r="G144" s="747"/>
      <c r="H144" s="747"/>
      <c r="I144" s="747"/>
      <c r="J144" s="759"/>
      <c r="K144" s="759"/>
      <c r="L144" s="747">
        <v>430</v>
      </c>
      <c r="M144" s="748"/>
      <c r="N144" s="749"/>
    </row>
    <row r="145" spans="1:14" ht="12.75">
      <c r="A145" s="758"/>
      <c r="B145" s="747" t="s">
        <v>117</v>
      </c>
      <c r="C145" s="747"/>
      <c r="D145" s="747"/>
      <c r="E145" s="760"/>
      <c r="F145" s="747"/>
      <c r="G145" s="747"/>
      <c r="H145" s="747"/>
      <c r="I145" s="747"/>
      <c r="J145" s="759"/>
      <c r="K145" s="759"/>
      <c r="L145" s="747">
        <v>430</v>
      </c>
      <c r="M145" s="748"/>
      <c r="N145" s="749"/>
    </row>
    <row r="146" spans="1:14" ht="23.25" customHeight="1">
      <c r="A146" s="758">
        <v>18</v>
      </c>
      <c r="B146" s="746" t="s">
        <v>118</v>
      </c>
      <c r="C146" s="747"/>
      <c r="D146" s="747"/>
      <c r="E146" s="760"/>
      <c r="F146" s="747"/>
      <c r="G146" s="747"/>
      <c r="H146" s="747"/>
      <c r="I146" s="747"/>
      <c r="J146" s="759"/>
      <c r="K146" s="759" t="e">
        <f>ROUND(F146/G146*H146,1)</f>
        <v>#DIV/0!</v>
      </c>
      <c r="L146" s="747"/>
      <c r="M146" s="748" t="e">
        <f>F146*#REF!/12*8</f>
        <v>#REF!</v>
      </c>
      <c r="N146" s="749"/>
    </row>
    <row r="147" spans="1:14" ht="13.5" thickBot="1">
      <c r="A147" s="1143" t="s">
        <v>119</v>
      </c>
      <c r="B147" s="1144"/>
      <c r="C147" s="1144"/>
      <c r="D147" s="1144"/>
      <c r="E147" s="1144"/>
      <c r="F147" s="1144"/>
      <c r="G147" s="1144"/>
      <c r="H147" s="1144"/>
      <c r="I147" s="1144"/>
      <c r="J147" s="1144"/>
      <c r="K147" s="1144"/>
      <c r="L147" s="747">
        <v>1061</v>
      </c>
      <c r="M147" s="762" t="e">
        <f>SUM(M4:M146)</f>
        <v>#REF!</v>
      </c>
      <c r="N147" s="783">
        <f>SUM(N140:N146)</f>
        <v>7243333</v>
      </c>
    </row>
    <row r="148" spans="1:14" ht="13.5" thickBot="1">
      <c r="A148" s="764"/>
      <c r="B148" s="764"/>
      <c r="C148" s="764"/>
      <c r="D148" s="764"/>
      <c r="E148" s="764"/>
      <c r="F148" s="764"/>
      <c r="G148" s="764"/>
      <c r="H148" s="764"/>
      <c r="I148" s="764"/>
      <c r="J148" s="764"/>
      <c r="K148" s="764"/>
      <c r="L148" s="764"/>
      <c r="M148" s="764"/>
      <c r="N148" s="764"/>
    </row>
    <row r="149" spans="1:14" ht="13.5" thickBot="1">
      <c r="A149" s="765" t="s">
        <v>120</v>
      </c>
      <c r="B149" s="766" t="s">
        <v>121</v>
      </c>
      <c r="C149" s="766">
        <v>13</v>
      </c>
      <c r="D149" s="766"/>
      <c r="E149" s="766">
        <v>283</v>
      </c>
      <c r="F149" s="766">
        <v>13</v>
      </c>
      <c r="G149" s="766"/>
      <c r="H149" s="766"/>
      <c r="I149" s="766"/>
      <c r="J149" s="766"/>
      <c r="K149" s="766"/>
      <c r="L149" s="767">
        <v>11700</v>
      </c>
      <c r="M149" s="767" t="e">
        <f>F149*#REF!/12*8</f>
        <v>#REF!</v>
      </c>
      <c r="N149" s="768">
        <v>101400</v>
      </c>
    </row>
    <row r="150" spans="1:14" ht="13.5" thickBot="1">
      <c r="A150" s="765" t="s">
        <v>120</v>
      </c>
      <c r="B150" s="766" t="s">
        <v>122</v>
      </c>
      <c r="C150" s="770"/>
      <c r="D150" s="770">
        <v>14</v>
      </c>
      <c r="E150" s="770"/>
      <c r="F150" s="770"/>
      <c r="G150" s="770"/>
      <c r="H150" s="770"/>
      <c r="I150" s="770"/>
      <c r="J150" s="770"/>
      <c r="K150" s="770"/>
      <c r="L150" s="771">
        <v>11700</v>
      </c>
      <c r="M150" s="767" t="e">
        <f>F150*#REF!/12*8</f>
        <v>#REF!</v>
      </c>
      <c r="N150" s="768">
        <v>54600</v>
      </c>
    </row>
    <row r="151" spans="1:14" ht="13.5" thickBot="1">
      <c r="A151" s="745" t="s">
        <v>123</v>
      </c>
      <c r="B151" s="747" t="s">
        <v>124</v>
      </c>
      <c r="C151" s="747">
        <v>13</v>
      </c>
      <c r="D151" s="747"/>
      <c r="E151" s="747"/>
      <c r="F151" s="747">
        <v>13</v>
      </c>
      <c r="G151" s="747"/>
      <c r="H151" s="747"/>
      <c r="I151" s="747"/>
      <c r="J151" s="747"/>
      <c r="K151" s="747"/>
      <c r="L151" s="771">
        <v>970000</v>
      </c>
      <c r="M151" s="767" t="e">
        <f>F151*#REF!/12*8</f>
        <v>#REF!</v>
      </c>
      <c r="N151" s="768">
        <v>8406668</v>
      </c>
    </row>
    <row r="152" spans="1:14" ht="13.5" thickBot="1">
      <c r="A152" s="745" t="s">
        <v>123</v>
      </c>
      <c r="B152" s="747" t="s">
        <v>125</v>
      </c>
      <c r="C152" s="747"/>
      <c r="D152" s="747">
        <v>14</v>
      </c>
      <c r="E152" s="747"/>
      <c r="F152" s="770"/>
      <c r="G152" s="770"/>
      <c r="H152" s="770"/>
      <c r="I152" s="770"/>
      <c r="J152" s="770"/>
      <c r="K152" s="770"/>
      <c r="L152" s="771">
        <v>970000</v>
      </c>
      <c r="M152" s="767" t="e">
        <f>F152*#REF!/12*8</f>
        <v>#REF!</v>
      </c>
      <c r="N152" s="768">
        <v>4526667</v>
      </c>
    </row>
    <row r="153" spans="1:14" ht="0.75" customHeight="1">
      <c r="A153" s="772"/>
      <c r="B153" s="773"/>
      <c r="C153" s="747"/>
      <c r="D153" s="747"/>
      <c r="E153" s="747"/>
      <c r="F153" s="770"/>
      <c r="G153" s="770"/>
      <c r="H153" s="770"/>
      <c r="I153" s="770"/>
      <c r="J153" s="770"/>
      <c r="K153" s="770"/>
      <c r="L153" s="771"/>
      <c r="M153" s="767"/>
      <c r="N153" s="798"/>
    </row>
    <row r="154" spans="1:14" ht="24" customHeight="1" hidden="1">
      <c r="A154" s="745"/>
      <c r="B154" s="746"/>
      <c r="C154" s="747"/>
      <c r="D154" s="747"/>
      <c r="E154" s="747"/>
      <c r="F154" s="747"/>
      <c r="G154" s="747"/>
      <c r="H154" s="747"/>
      <c r="I154" s="747"/>
      <c r="J154" s="747"/>
      <c r="K154" s="747"/>
      <c r="L154" s="771"/>
      <c r="M154" s="767"/>
      <c r="N154" s="768"/>
    </row>
    <row r="155" spans="1:14" ht="24" customHeight="1" hidden="1">
      <c r="A155" s="745"/>
      <c r="B155" s="746"/>
      <c r="C155" s="747"/>
      <c r="D155" s="747"/>
      <c r="E155" s="747"/>
      <c r="F155" s="747"/>
      <c r="G155" s="747"/>
      <c r="H155" s="747"/>
      <c r="I155" s="747"/>
      <c r="J155" s="747"/>
      <c r="K155" s="747"/>
      <c r="L155" s="771"/>
      <c r="M155" s="771"/>
      <c r="N155" s="768"/>
    </row>
    <row r="156" spans="1:14" ht="12.75" hidden="1">
      <c r="A156" s="745"/>
      <c r="B156" s="747"/>
      <c r="C156" s="747"/>
      <c r="D156" s="747"/>
      <c r="E156" s="747"/>
      <c r="F156" s="747"/>
      <c r="G156" s="747"/>
      <c r="H156" s="747"/>
      <c r="I156" s="747"/>
      <c r="J156" s="747"/>
      <c r="K156" s="747"/>
      <c r="L156" s="771"/>
      <c r="M156" s="771"/>
      <c r="N156" s="768"/>
    </row>
    <row r="157" spans="1:14" ht="12.75" hidden="1">
      <c r="A157" s="745"/>
      <c r="B157" s="747"/>
      <c r="C157" s="747"/>
      <c r="D157" s="747"/>
      <c r="E157" s="747"/>
      <c r="F157" s="770"/>
      <c r="G157" s="770"/>
      <c r="H157" s="770"/>
      <c r="I157" s="770"/>
      <c r="J157" s="770"/>
      <c r="K157" s="770"/>
      <c r="L157" s="771"/>
      <c r="M157" s="771"/>
      <c r="N157" s="768"/>
    </row>
    <row r="158" spans="1:14" ht="12.75" hidden="1">
      <c r="A158" s="745"/>
      <c r="B158" s="747"/>
      <c r="C158" s="747"/>
      <c r="D158" s="747"/>
      <c r="E158" s="747"/>
      <c r="F158" s="770"/>
      <c r="G158" s="770"/>
      <c r="H158" s="770"/>
      <c r="I158" s="770"/>
      <c r="J158" s="770"/>
      <c r="K158" s="770"/>
      <c r="L158" s="771"/>
      <c r="M158" s="771"/>
      <c r="N158" s="768"/>
    </row>
    <row r="159" spans="1:14" ht="12.75" hidden="1">
      <c r="A159" s="745"/>
      <c r="B159" s="747"/>
      <c r="C159" s="747"/>
      <c r="D159" s="747"/>
      <c r="E159" s="747"/>
      <c r="F159" s="770"/>
      <c r="G159" s="770"/>
      <c r="H159" s="770"/>
      <c r="I159" s="770"/>
      <c r="J159" s="770"/>
      <c r="K159" s="770"/>
      <c r="L159" s="771"/>
      <c r="M159" s="771"/>
      <c r="N159" s="768"/>
    </row>
    <row r="160" spans="1:14" ht="12.75" hidden="1">
      <c r="A160" s="745"/>
      <c r="B160" s="747"/>
      <c r="C160" s="747"/>
      <c r="D160" s="747"/>
      <c r="E160" s="747"/>
      <c r="F160" s="770"/>
      <c r="G160" s="770"/>
      <c r="H160" s="770"/>
      <c r="I160" s="770"/>
      <c r="J160" s="770"/>
      <c r="K160" s="770"/>
      <c r="L160" s="771"/>
      <c r="M160" s="771"/>
      <c r="N160" s="768"/>
    </row>
    <row r="161" spans="1:14" ht="12.75" customHeight="1" thickBot="1">
      <c r="A161" s="1143"/>
      <c r="B161" s="1144"/>
      <c r="C161" s="1144"/>
      <c r="D161" s="1144"/>
      <c r="E161" s="1144"/>
      <c r="F161" s="1144"/>
      <c r="G161" s="1144"/>
      <c r="H161" s="1144"/>
      <c r="I161" s="1144"/>
      <c r="J161" s="1144"/>
      <c r="K161" s="1144"/>
      <c r="L161" s="762"/>
      <c r="M161" s="762"/>
      <c r="N161" s="783">
        <f>SUM(N149:N160)</f>
        <v>13089335</v>
      </c>
    </row>
    <row r="162" spans="1:14" ht="12.75">
      <c r="A162" s="774"/>
      <c r="B162" s="774"/>
      <c r="C162" s="774"/>
      <c r="D162" s="774"/>
      <c r="E162" s="774"/>
      <c r="F162" s="774"/>
      <c r="G162" s="774"/>
      <c r="H162" s="774"/>
      <c r="I162" s="774"/>
      <c r="J162" s="774"/>
      <c r="K162" s="774"/>
      <c r="L162" s="774"/>
      <c r="M162" s="774"/>
      <c r="N162" s="788"/>
    </row>
    <row r="163" spans="1:14" ht="12.75" hidden="1">
      <c r="A163" s="775" t="s">
        <v>139</v>
      </c>
      <c r="B163" s="776" t="s">
        <v>140</v>
      </c>
      <c r="C163" s="776"/>
      <c r="D163" s="776"/>
      <c r="E163" s="776"/>
      <c r="F163" s="776"/>
      <c r="G163" s="776"/>
      <c r="H163" s="776"/>
      <c r="I163" s="776"/>
      <c r="J163" s="776"/>
      <c r="K163" s="776"/>
      <c r="L163" s="777"/>
      <c r="M163" s="777"/>
      <c r="N163" s="798"/>
    </row>
    <row r="164" spans="1:14" ht="12.75" hidden="1">
      <c r="A164" s="778"/>
      <c r="B164" s="779" t="s">
        <v>141</v>
      </c>
      <c r="C164" s="779"/>
      <c r="D164" s="779"/>
      <c r="E164" s="779"/>
      <c r="F164" s="779"/>
      <c r="G164" s="779"/>
      <c r="H164" s="779"/>
      <c r="I164" s="779"/>
      <c r="J164" s="779"/>
      <c r="K164" s="779"/>
      <c r="L164" s="780"/>
      <c r="M164" s="780"/>
      <c r="N164" s="799"/>
    </row>
    <row r="165" spans="1:14" ht="12.75" hidden="1">
      <c r="A165" s="778" t="s">
        <v>142</v>
      </c>
      <c r="B165" s="779" t="s">
        <v>143</v>
      </c>
      <c r="C165" s="779"/>
      <c r="D165" s="779"/>
      <c r="E165" s="779"/>
      <c r="F165" s="779"/>
      <c r="G165" s="779"/>
      <c r="H165" s="779"/>
      <c r="I165" s="779"/>
      <c r="J165" s="779"/>
      <c r="K165" s="779"/>
      <c r="L165" s="780"/>
      <c r="M165" s="780"/>
      <c r="N165" s="795"/>
    </row>
    <row r="166" spans="1:14" ht="13.5" hidden="1" thickBot="1">
      <c r="A166" s="1132" t="s">
        <v>144</v>
      </c>
      <c r="B166" s="1133"/>
      <c r="C166" s="1133"/>
      <c r="D166" s="1133"/>
      <c r="E166" s="1133"/>
      <c r="F166" s="1133"/>
      <c r="G166" s="1133"/>
      <c r="H166" s="1133"/>
      <c r="I166" s="1133"/>
      <c r="J166" s="1133"/>
      <c r="K166" s="1133"/>
      <c r="L166" s="782"/>
      <c r="M166" s="782"/>
      <c r="N166" s="800"/>
    </row>
    <row r="167" spans="1:14" ht="3" customHeight="1" thickBot="1">
      <c r="A167" s="764"/>
      <c r="B167" s="764"/>
      <c r="C167" s="764"/>
      <c r="D167" s="764"/>
      <c r="E167" s="764"/>
      <c r="F167" s="764"/>
      <c r="G167" s="764"/>
      <c r="H167" s="764"/>
      <c r="I167" s="764"/>
      <c r="J167" s="764"/>
      <c r="K167" s="764"/>
      <c r="L167" s="764"/>
      <c r="M167" s="764"/>
      <c r="N167" s="764"/>
    </row>
    <row r="168" spans="1:14" ht="14.25" thickBot="1" thickTop="1">
      <c r="A168" s="1135" t="s">
        <v>349</v>
      </c>
      <c r="B168" s="1136"/>
      <c r="C168" s="1136"/>
      <c r="D168" s="1136"/>
      <c r="E168" s="1136"/>
      <c r="F168" s="1136"/>
      <c r="G168" s="1136"/>
      <c r="H168" s="1136"/>
      <c r="I168" s="1136"/>
      <c r="J168" s="1136"/>
      <c r="K168" s="1136"/>
      <c r="L168" s="784"/>
      <c r="M168" s="784"/>
      <c r="N168" s="790">
        <f>N147+N161+N166</f>
        <v>20332668</v>
      </c>
    </row>
    <row r="169" spans="1:13" ht="13.5" thickTop="1">
      <c r="A169" s="760"/>
      <c r="B169" s="760"/>
      <c r="C169" s="760"/>
      <c r="D169" s="760"/>
      <c r="E169" s="760"/>
      <c r="F169" s="760"/>
      <c r="G169" s="760"/>
      <c r="H169" s="760"/>
      <c r="I169" s="760"/>
      <c r="J169" s="760"/>
      <c r="K169" s="760"/>
      <c r="L169" s="760"/>
      <c r="M169" s="760"/>
    </row>
    <row r="170" spans="1:13" ht="12.75">
      <c r="A170" s="760"/>
      <c r="B170" s="760"/>
      <c r="C170" s="760"/>
      <c r="D170" s="760"/>
      <c r="E170" s="760"/>
      <c r="F170" s="760"/>
      <c r="G170" s="760"/>
      <c r="H170" s="760"/>
      <c r="I170" s="760"/>
      <c r="J170" s="760"/>
      <c r="K170" s="760"/>
      <c r="L170" s="760"/>
      <c r="M170" s="760"/>
    </row>
    <row r="171" spans="1:13" ht="12.75">
      <c r="A171" s="760"/>
      <c r="B171" s="760"/>
      <c r="C171" s="760"/>
      <c r="D171" s="760"/>
      <c r="E171" s="760"/>
      <c r="F171" s="760"/>
      <c r="G171" s="760"/>
      <c r="H171" s="760"/>
      <c r="I171" s="760"/>
      <c r="J171" s="760"/>
      <c r="K171" s="760"/>
      <c r="L171" s="760"/>
      <c r="M171" s="760"/>
    </row>
    <row r="172" spans="1:13" ht="12.75">
      <c r="A172" s="760"/>
      <c r="B172" s="760"/>
      <c r="C172" s="760"/>
      <c r="D172" s="760"/>
      <c r="E172" s="760"/>
      <c r="F172" s="760"/>
      <c r="G172" s="760"/>
      <c r="H172" s="760"/>
      <c r="I172" s="760"/>
      <c r="J172" s="760"/>
      <c r="K172" s="760"/>
      <c r="L172" s="760"/>
      <c r="M172" s="760"/>
    </row>
    <row r="173" spans="1:13" ht="12.75">
      <c r="A173" s="760"/>
      <c r="B173" s="760"/>
      <c r="C173" s="760"/>
      <c r="D173" s="760"/>
      <c r="E173" s="760"/>
      <c r="F173" s="760"/>
      <c r="G173" s="760"/>
      <c r="H173" s="760"/>
      <c r="I173" s="760"/>
      <c r="J173" s="760"/>
      <c r="K173" s="760"/>
      <c r="L173" s="760"/>
      <c r="M173" s="760"/>
    </row>
    <row r="174" spans="1:13" ht="12.75">
      <c r="A174" s="760"/>
      <c r="B174" s="760"/>
      <c r="C174" s="760"/>
      <c r="D174" s="760"/>
      <c r="E174" s="760"/>
      <c r="F174" s="760"/>
      <c r="G174" s="760"/>
      <c r="H174" s="760"/>
      <c r="I174" s="760"/>
      <c r="J174" s="760"/>
      <c r="K174" s="760"/>
      <c r="L174" s="760"/>
      <c r="M174" s="760"/>
    </row>
    <row r="175" spans="1:13" ht="12.75">
      <c r="A175" s="760"/>
      <c r="B175" s="760"/>
      <c r="C175" s="760"/>
      <c r="D175" s="760"/>
      <c r="E175" s="760"/>
      <c r="F175" s="760"/>
      <c r="G175" s="760"/>
      <c r="H175" s="760"/>
      <c r="I175" s="760"/>
      <c r="J175" s="760"/>
      <c r="K175" s="760"/>
      <c r="L175" s="760"/>
      <c r="M175" s="760"/>
    </row>
    <row r="176" spans="1:13" ht="12.75">
      <c r="A176" s="760"/>
      <c r="B176" s="760"/>
      <c r="C176" s="760"/>
      <c r="D176" s="760"/>
      <c r="E176" s="760"/>
      <c r="F176" s="760"/>
      <c r="G176" s="760"/>
      <c r="H176" s="760"/>
      <c r="I176" s="760"/>
      <c r="J176" s="760"/>
      <c r="K176" s="760"/>
      <c r="L176" s="760"/>
      <c r="M176" s="760"/>
    </row>
    <row r="177" spans="1:13" ht="12.75">
      <c r="A177" s="760"/>
      <c r="B177" s="760"/>
      <c r="C177" s="760"/>
      <c r="D177" s="760"/>
      <c r="E177" s="760"/>
      <c r="F177" s="760"/>
      <c r="G177" s="760"/>
      <c r="H177" s="760"/>
      <c r="I177" s="760"/>
      <c r="J177" s="760"/>
      <c r="K177" s="760"/>
      <c r="L177" s="760"/>
      <c r="M177" s="760"/>
    </row>
    <row r="178" spans="1:13" ht="12.75">
      <c r="A178" s="760"/>
      <c r="B178" s="760"/>
      <c r="C178" s="760"/>
      <c r="D178" s="760"/>
      <c r="E178" s="760"/>
      <c r="F178" s="760"/>
      <c r="G178" s="760"/>
      <c r="H178" s="760"/>
      <c r="I178" s="760"/>
      <c r="J178" s="760"/>
      <c r="K178" s="760"/>
      <c r="L178" s="760"/>
      <c r="M178" s="760"/>
    </row>
    <row r="179" spans="1:13" ht="12.75">
      <c r="A179" s="760"/>
      <c r="B179" s="760"/>
      <c r="C179" s="760"/>
      <c r="D179" s="760"/>
      <c r="E179" s="760"/>
      <c r="F179" s="760"/>
      <c r="G179" s="760"/>
      <c r="H179" s="760"/>
      <c r="I179" s="760"/>
      <c r="J179" s="760"/>
      <c r="K179" s="760"/>
      <c r="L179" s="760"/>
      <c r="M179" s="760"/>
    </row>
    <row r="180" spans="1:13" ht="12.75">
      <c r="A180" s="760"/>
      <c r="B180" s="760"/>
      <c r="C180" s="760"/>
      <c r="D180" s="760"/>
      <c r="E180" s="760"/>
      <c r="F180" s="760"/>
      <c r="G180" s="760"/>
      <c r="H180" s="760"/>
      <c r="I180" s="760"/>
      <c r="J180" s="760"/>
      <c r="K180" s="760"/>
      <c r="L180" s="760"/>
      <c r="M180" s="760"/>
    </row>
    <row r="181" spans="1:13" ht="12.75">
      <c r="A181" s="760"/>
      <c r="B181" s="760"/>
      <c r="C181" s="760"/>
      <c r="D181" s="760"/>
      <c r="E181" s="760"/>
      <c r="F181" s="760"/>
      <c r="G181" s="760"/>
      <c r="H181" s="760"/>
      <c r="I181" s="760"/>
      <c r="J181" s="760"/>
      <c r="K181" s="760"/>
      <c r="L181" s="760"/>
      <c r="M181" s="760"/>
    </row>
    <row r="182" spans="1:13" ht="12.75">
      <c r="A182" s="760"/>
      <c r="B182" s="760"/>
      <c r="C182" s="760"/>
      <c r="D182" s="760"/>
      <c r="E182" s="760"/>
      <c r="F182" s="760"/>
      <c r="G182" s="760"/>
      <c r="H182" s="760"/>
      <c r="I182" s="760"/>
      <c r="J182" s="760"/>
      <c r="K182" s="760"/>
      <c r="L182" s="760"/>
      <c r="M182" s="760"/>
    </row>
    <row r="183" spans="1:13" ht="12.75">
      <c r="A183" s="760"/>
      <c r="B183" s="760"/>
      <c r="C183" s="760"/>
      <c r="D183" s="760"/>
      <c r="E183" s="760"/>
      <c r="F183" s="760"/>
      <c r="G183" s="760"/>
      <c r="H183" s="760"/>
      <c r="I183" s="760"/>
      <c r="J183" s="760"/>
      <c r="K183" s="760"/>
      <c r="L183" s="760"/>
      <c r="M183" s="760"/>
    </row>
    <row r="184" spans="1:13" ht="12.75">
      <c r="A184" s="760"/>
      <c r="B184" s="760"/>
      <c r="C184" s="760"/>
      <c r="D184" s="760"/>
      <c r="E184" s="760"/>
      <c r="F184" s="760"/>
      <c r="G184" s="760"/>
      <c r="H184" s="760"/>
      <c r="I184" s="760"/>
      <c r="J184" s="760"/>
      <c r="K184" s="760"/>
      <c r="L184" s="760"/>
      <c r="M184" s="760"/>
    </row>
    <row r="185" spans="1:13" ht="12.75">
      <c r="A185" s="760"/>
      <c r="B185" s="760"/>
      <c r="C185" s="760"/>
      <c r="D185" s="760"/>
      <c r="E185" s="760"/>
      <c r="F185" s="760"/>
      <c r="G185" s="760"/>
      <c r="H185" s="760"/>
      <c r="I185" s="760"/>
      <c r="J185" s="760"/>
      <c r="K185" s="760"/>
      <c r="L185" s="760"/>
      <c r="M185" s="760"/>
    </row>
    <row r="186" spans="1:13" ht="12.75">
      <c r="A186" s="760"/>
      <c r="B186" s="760"/>
      <c r="C186" s="760"/>
      <c r="D186" s="760"/>
      <c r="E186" s="760"/>
      <c r="F186" s="760"/>
      <c r="G186" s="760"/>
      <c r="H186" s="760"/>
      <c r="I186" s="760"/>
      <c r="J186" s="760"/>
      <c r="K186" s="760"/>
      <c r="L186" s="760"/>
      <c r="M186" s="760"/>
    </row>
    <row r="187" spans="1:13" ht="12.75">
      <c r="A187" s="760"/>
      <c r="B187" s="760"/>
      <c r="C187" s="760"/>
      <c r="D187" s="760"/>
      <c r="E187" s="760"/>
      <c r="F187" s="760"/>
      <c r="G187" s="760"/>
      <c r="H187" s="760"/>
      <c r="I187" s="760"/>
      <c r="J187" s="760"/>
      <c r="K187" s="760"/>
      <c r="L187" s="760"/>
      <c r="M187" s="760"/>
    </row>
  </sheetData>
  <sheetProtection/>
  <mergeCells count="6">
    <mergeCell ref="A166:K166"/>
    <mergeCell ref="A168:K168"/>
    <mergeCell ref="A1:N2"/>
    <mergeCell ref="A3:B3"/>
    <mergeCell ref="A147:K147"/>
    <mergeCell ref="A161:K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M187"/>
  <sheetViews>
    <sheetView zoomScalePageLayoutView="0" workbookViewId="0" topLeftCell="A145">
      <selection activeCell="N176" sqref="N176"/>
    </sheetView>
  </sheetViews>
  <sheetFormatPr defaultColWidth="9.140625" defaultRowHeight="12.75"/>
  <cols>
    <col min="1" max="1" width="6.140625" style="0" customWidth="1"/>
    <col min="2" max="2" width="39.7109375" style="0" customWidth="1"/>
    <col min="3" max="3" width="7.57421875" style="0" customWidth="1"/>
    <col min="4" max="4" width="7.28125" style="0" customWidth="1"/>
    <col min="5" max="5" width="0.2890625" style="0" hidden="1" customWidth="1"/>
    <col min="6" max="6" width="8.28125" style="0" hidden="1" customWidth="1"/>
    <col min="7" max="7" width="6.421875" style="0" hidden="1" customWidth="1"/>
    <col min="8" max="8" width="6.8515625" style="0" hidden="1" customWidth="1"/>
    <col min="9" max="9" width="10.8515625" style="0" hidden="1" customWidth="1"/>
    <col min="10" max="10" width="7.8515625" style="0" customWidth="1"/>
    <col min="11" max="11" width="7.28125" style="0" customWidth="1"/>
    <col min="12" max="12" width="11.57421875" style="0" bestFit="1" customWidth="1"/>
    <col min="13" max="13" width="11.57421875" style="0" customWidth="1"/>
  </cols>
  <sheetData>
    <row r="1" spans="1:13" ht="12.75" customHeight="1">
      <c r="A1" s="1137" t="s">
        <v>145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ht="13.5" thickBot="1">
      <c r="A2" s="1139"/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</row>
    <row r="3" spans="1:13" ht="12.75">
      <c r="A3" s="1141" t="s">
        <v>520</v>
      </c>
      <c r="B3" s="1142"/>
      <c r="C3" s="743">
        <v>2008</v>
      </c>
      <c r="D3" s="743">
        <v>2009</v>
      </c>
      <c r="F3" s="743" t="s">
        <v>148</v>
      </c>
      <c r="G3" s="743" t="s">
        <v>839</v>
      </c>
      <c r="H3" s="743" t="s">
        <v>840</v>
      </c>
      <c r="I3" s="743"/>
      <c r="J3" s="743" t="s">
        <v>154</v>
      </c>
      <c r="K3" s="743" t="s">
        <v>155</v>
      </c>
      <c r="L3" s="794" t="s">
        <v>842</v>
      </c>
      <c r="M3" s="801" t="s">
        <v>765</v>
      </c>
    </row>
    <row r="4" spans="1:13" ht="0.75" customHeight="1">
      <c r="A4" s="745" t="s">
        <v>843</v>
      </c>
      <c r="B4" s="746" t="s">
        <v>844</v>
      </c>
      <c r="C4" s="747"/>
      <c r="D4" s="747"/>
      <c r="F4" s="747"/>
      <c r="G4" s="747"/>
      <c r="H4" s="747"/>
      <c r="I4" s="747"/>
      <c r="J4" s="747"/>
      <c r="K4" s="747"/>
      <c r="L4" s="748"/>
      <c r="M4" s="749"/>
    </row>
    <row r="5" spans="1:13" ht="15.75" customHeight="1" hidden="1">
      <c r="A5" s="745" t="s">
        <v>845</v>
      </c>
      <c r="B5" s="746" t="s">
        <v>846</v>
      </c>
      <c r="C5" s="747"/>
      <c r="D5" s="747"/>
      <c r="F5" s="747"/>
      <c r="G5" s="747"/>
      <c r="H5" s="747"/>
      <c r="I5" s="747"/>
      <c r="J5" s="747"/>
      <c r="K5" s="747"/>
      <c r="L5" s="748"/>
      <c r="M5" s="749"/>
    </row>
    <row r="6" spans="1:13" ht="12.75" customHeight="1" hidden="1">
      <c r="A6" s="745" t="s">
        <v>849</v>
      </c>
      <c r="B6" s="746" t="s">
        <v>850</v>
      </c>
      <c r="C6" s="747"/>
      <c r="D6" s="747"/>
      <c r="F6" s="747"/>
      <c r="G6" s="747"/>
      <c r="H6" s="747"/>
      <c r="I6" s="747"/>
      <c r="J6" s="747"/>
      <c r="K6" s="747"/>
      <c r="L6" s="748"/>
      <c r="M6" s="749"/>
    </row>
    <row r="7" spans="1:13" ht="12.75" customHeight="1" hidden="1">
      <c r="A7" s="745" t="s">
        <v>851</v>
      </c>
      <c r="B7" s="746" t="s">
        <v>852</v>
      </c>
      <c r="C7" s="747"/>
      <c r="D7" s="747"/>
      <c r="F7" s="747"/>
      <c r="G7" s="747"/>
      <c r="H7" s="747"/>
      <c r="I7" s="747"/>
      <c r="J7" s="747"/>
      <c r="K7" s="747"/>
      <c r="L7" s="748"/>
      <c r="M7" s="749"/>
    </row>
    <row r="8" spans="1:13" ht="15.75" customHeight="1" hidden="1">
      <c r="A8" s="745" t="s">
        <v>853</v>
      </c>
      <c r="B8" s="746" t="s">
        <v>854</v>
      </c>
      <c r="C8" s="747"/>
      <c r="D8" s="747"/>
      <c r="F8" s="747"/>
      <c r="G8" s="747"/>
      <c r="H8" s="747"/>
      <c r="I8" s="747"/>
      <c r="J8" s="747"/>
      <c r="K8" s="747"/>
      <c r="L8" s="748"/>
      <c r="M8" s="749"/>
    </row>
    <row r="9" spans="1:13" ht="14.25" customHeight="1" hidden="1">
      <c r="A9" s="745" t="s">
        <v>855</v>
      </c>
      <c r="B9" s="746" t="s">
        <v>856</v>
      </c>
      <c r="C9" s="747"/>
      <c r="D9" s="747"/>
      <c r="F9" s="747"/>
      <c r="G9" s="747"/>
      <c r="H9" s="747"/>
      <c r="I9" s="747"/>
      <c r="J9" s="747"/>
      <c r="K9" s="747"/>
      <c r="L9" s="748"/>
      <c r="M9" s="749"/>
    </row>
    <row r="10" spans="1:13" ht="18" customHeight="1" hidden="1">
      <c r="A10" s="745" t="s">
        <v>857</v>
      </c>
      <c r="B10" s="746" t="s">
        <v>858</v>
      </c>
      <c r="C10" s="747"/>
      <c r="D10" s="747"/>
      <c r="F10" s="747"/>
      <c r="G10" s="747"/>
      <c r="H10" s="747"/>
      <c r="I10" s="747"/>
      <c r="J10" s="747"/>
      <c r="K10" s="747"/>
      <c r="L10" s="748"/>
      <c r="M10" s="749"/>
    </row>
    <row r="11" spans="1:13" ht="16.5" customHeight="1" hidden="1">
      <c r="A11" s="745" t="s">
        <v>859</v>
      </c>
      <c r="B11" s="746" t="s">
        <v>860</v>
      </c>
      <c r="C11" s="747"/>
      <c r="D11" s="747"/>
      <c r="F11" s="747"/>
      <c r="G11" s="747"/>
      <c r="H11" s="747"/>
      <c r="I11" s="747"/>
      <c r="J11" s="747"/>
      <c r="K11" s="747"/>
      <c r="L11" s="748"/>
      <c r="M11" s="749"/>
    </row>
    <row r="12" spans="1:13" ht="18.75" customHeight="1" hidden="1">
      <c r="A12" s="745" t="s">
        <v>861</v>
      </c>
      <c r="B12" s="746" t="s">
        <v>862</v>
      </c>
      <c r="C12" s="747"/>
      <c r="D12" s="747"/>
      <c r="F12" s="747"/>
      <c r="G12" s="747"/>
      <c r="H12" s="747"/>
      <c r="I12" s="747"/>
      <c r="J12" s="747"/>
      <c r="K12" s="747"/>
      <c r="L12" s="748"/>
      <c r="M12" s="749"/>
    </row>
    <row r="13" spans="1:13" ht="14.25" customHeight="1" hidden="1">
      <c r="A13" s="745" t="s">
        <v>863</v>
      </c>
      <c r="B13" s="746" t="s">
        <v>864</v>
      </c>
      <c r="C13" s="747"/>
      <c r="D13" s="747"/>
      <c r="F13" s="747"/>
      <c r="G13" s="747"/>
      <c r="H13" s="747"/>
      <c r="I13" s="747"/>
      <c r="J13" s="747"/>
      <c r="K13" s="747"/>
      <c r="L13" s="748"/>
      <c r="M13" s="749"/>
    </row>
    <row r="14" spans="1:13" ht="14.25" customHeight="1" hidden="1">
      <c r="A14" s="745" t="s">
        <v>340</v>
      </c>
      <c r="B14" s="746" t="s">
        <v>865</v>
      </c>
      <c r="C14" s="747"/>
      <c r="D14" s="747"/>
      <c r="F14" s="747"/>
      <c r="G14" s="747"/>
      <c r="H14" s="747"/>
      <c r="I14" s="747"/>
      <c r="J14" s="747"/>
      <c r="K14" s="747"/>
      <c r="L14" s="748"/>
      <c r="M14" s="749"/>
    </row>
    <row r="15" spans="1:13" ht="14.25" customHeight="1" hidden="1">
      <c r="A15" s="745" t="s">
        <v>866</v>
      </c>
      <c r="B15" s="746" t="s">
        <v>867</v>
      </c>
      <c r="C15" s="747"/>
      <c r="D15" s="747"/>
      <c r="F15" s="747"/>
      <c r="G15" s="747"/>
      <c r="H15" s="747"/>
      <c r="I15" s="747"/>
      <c r="J15" s="747"/>
      <c r="K15" s="747"/>
      <c r="L15" s="748"/>
      <c r="M15" s="749"/>
    </row>
    <row r="16" spans="1:13" ht="24.75" customHeight="1" hidden="1">
      <c r="A16" s="745" t="s">
        <v>868</v>
      </c>
      <c r="B16" s="746" t="s">
        <v>869</v>
      </c>
      <c r="C16" s="747"/>
      <c r="D16" s="747"/>
      <c r="F16" s="747"/>
      <c r="G16" s="747"/>
      <c r="H16" s="747"/>
      <c r="I16" s="747"/>
      <c r="J16" s="747"/>
      <c r="K16" s="747"/>
      <c r="L16" s="748"/>
      <c r="M16" s="749"/>
    </row>
    <row r="17" spans="1:13" ht="18.75" customHeight="1" hidden="1">
      <c r="A17" s="745" t="s">
        <v>870</v>
      </c>
      <c r="B17" s="746" t="s">
        <v>871</v>
      </c>
      <c r="C17" s="747"/>
      <c r="D17" s="747"/>
      <c r="F17" s="747"/>
      <c r="G17" s="747"/>
      <c r="H17" s="747"/>
      <c r="I17" s="747"/>
      <c r="J17" s="747"/>
      <c r="K17" s="747"/>
      <c r="L17" s="748"/>
      <c r="M17" s="749"/>
    </row>
    <row r="18" spans="1:13" ht="13.5" customHeight="1" hidden="1">
      <c r="A18" s="745" t="s">
        <v>872</v>
      </c>
      <c r="B18" s="746" t="s">
        <v>873</v>
      </c>
      <c r="C18" s="747"/>
      <c r="D18" s="747"/>
      <c r="F18" s="747"/>
      <c r="G18" s="747"/>
      <c r="H18" s="747"/>
      <c r="I18" s="747"/>
      <c r="J18" s="747"/>
      <c r="K18" s="747"/>
      <c r="L18" s="748"/>
      <c r="M18" s="749"/>
    </row>
    <row r="19" spans="1:13" ht="15" customHeight="1" hidden="1">
      <c r="A19" s="745" t="s">
        <v>874</v>
      </c>
      <c r="B19" s="746" t="s">
        <v>875</v>
      </c>
      <c r="C19" s="747"/>
      <c r="D19" s="747"/>
      <c r="F19" s="747"/>
      <c r="G19" s="747"/>
      <c r="H19" s="747"/>
      <c r="I19" s="747"/>
      <c r="J19" s="747"/>
      <c r="K19" s="747"/>
      <c r="L19" s="748"/>
      <c r="M19" s="749"/>
    </row>
    <row r="20" spans="1:13" ht="16.5" customHeight="1" hidden="1">
      <c r="A20" s="745" t="s">
        <v>876</v>
      </c>
      <c r="B20" s="746" t="s">
        <v>877</v>
      </c>
      <c r="C20" s="747"/>
      <c r="D20" s="747"/>
      <c r="F20" s="747"/>
      <c r="G20" s="747"/>
      <c r="H20" s="747"/>
      <c r="I20" s="747"/>
      <c r="J20" s="747"/>
      <c r="K20" s="747"/>
      <c r="L20" s="748"/>
      <c r="M20" s="749"/>
    </row>
    <row r="21" spans="1:13" ht="13.5" customHeight="1" hidden="1">
      <c r="A21" s="745" t="s">
        <v>878</v>
      </c>
      <c r="B21" s="746" t="s">
        <v>879</v>
      </c>
      <c r="C21" s="747"/>
      <c r="D21" s="747"/>
      <c r="F21" s="747"/>
      <c r="G21" s="747"/>
      <c r="H21" s="747"/>
      <c r="I21" s="747"/>
      <c r="J21" s="747"/>
      <c r="K21" s="747"/>
      <c r="L21" s="748"/>
      <c r="M21" s="749"/>
    </row>
    <row r="22" spans="1:13" ht="11.25" customHeight="1" hidden="1">
      <c r="A22" s="745" t="s">
        <v>880</v>
      </c>
      <c r="B22" s="746" t="s">
        <v>881</v>
      </c>
      <c r="C22" s="747"/>
      <c r="D22" s="747"/>
      <c r="F22" s="747"/>
      <c r="G22" s="747"/>
      <c r="H22" s="747"/>
      <c r="I22" s="747"/>
      <c r="J22" s="747"/>
      <c r="K22" s="747"/>
      <c r="L22" s="748"/>
      <c r="M22" s="749"/>
    </row>
    <row r="23" spans="1:13" ht="11.25" customHeight="1" hidden="1">
      <c r="A23" s="745" t="s">
        <v>882</v>
      </c>
      <c r="B23" s="746" t="s">
        <v>875</v>
      </c>
      <c r="C23" s="747"/>
      <c r="D23" s="747"/>
      <c r="F23" s="747"/>
      <c r="G23" s="747"/>
      <c r="H23" s="747"/>
      <c r="I23" s="747"/>
      <c r="J23" s="747"/>
      <c r="K23" s="747"/>
      <c r="L23" s="748"/>
      <c r="M23" s="749"/>
    </row>
    <row r="24" spans="1:13" ht="11.25" customHeight="1" hidden="1">
      <c r="A24" s="745" t="s">
        <v>883</v>
      </c>
      <c r="B24" s="746" t="s">
        <v>884</v>
      </c>
      <c r="C24" s="747"/>
      <c r="D24" s="747"/>
      <c r="F24" s="747"/>
      <c r="G24" s="747"/>
      <c r="H24" s="747"/>
      <c r="I24" s="747"/>
      <c r="J24" s="747"/>
      <c r="K24" s="747"/>
      <c r="L24" s="748"/>
      <c r="M24" s="749"/>
    </row>
    <row r="25" spans="1:13" ht="18" customHeight="1" hidden="1">
      <c r="A25" s="745" t="s">
        <v>885</v>
      </c>
      <c r="B25" s="746" t="s">
        <v>886</v>
      </c>
      <c r="C25" s="747"/>
      <c r="D25" s="747"/>
      <c r="F25" s="747"/>
      <c r="G25" s="747"/>
      <c r="H25" s="747"/>
      <c r="I25" s="747"/>
      <c r="J25" s="747"/>
      <c r="K25" s="747"/>
      <c r="L25" s="748"/>
      <c r="M25" s="749"/>
    </row>
    <row r="26" spans="1:13" ht="15.75" customHeight="1" hidden="1">
      <c r="A26" s="745" t="s">
        <v>150</v>
      </c>
      <c r="B26" s="746" t="s">
        <v>151</v>
      </c>
      <c r="C26" s="747"/>
      <c r="D26" s="747"/>
      <c r="F26" s="747"/>
      <c r="G26" s="747"/>
      <c r="H26" s="747"/>
      <c r="I26" s="747"/>
      <c r="J26" s="747"/>
      <c r="K26" s="747"/>
      <c r="L26" s="748"/>
      <c r="M26" s="749"/>
    </row>
    <row r="27" spans="1:13" ht="17.25" customHeight="1" hidden="1">
      <c r="A27" s="745" t="s">
        <v>152</v>
      </c>
      <c r="B27" s="746" t="s">
        <v>153</v>
      </c>
      <c r="C27" s="747"/>
      <c r="D27" s="747"/>
      <c r="F27" s="747"/>
      <c r="G27" s="747"/>
      <c r="H27" s="747"/>
      <c r="I27" s="747"/>
      <c r="J27" s="747"/>
      <c r="K27" s="747"/>
      <c r="L27" s="748"/>
      <c r="M27" s="749"/>
    </row>
    <row r="28" spans="1:13" ht="22.5" hidden="1">
      <c r="A28" s="745" t="s">
        <v>887</v>
      </c>
      <c r="B28" s="746" t="s">
        <v>888</v>
      </c>
      <c r="C28" s="747"/>
      <c r="D28" s="747"/>
      <c r="F28" s="747"/>
      <c r="G28" s="747"/>
      <c r="H28" s="747"/>
      <c r="I28" s="747"/>
      <c r="J28" s="747"/>
      <c r="K28" s="747"/>
      <c r="L28" s="748"/>
      <c r="M28" s="749"/>
    </row>
    <row r="29" spans="1:13" ht="12.75" hidden="1">
      <c r="A29" s="745" t="s">
        <v>889</v>
      </c>
      <c r="B29" s="746" t="s">
        <v>890</v>
      </c>
      <c r="C29" s="747"/>
      <c r="D29" s="747"/>
      <c r="F29" s="747"/>
      <c r="G29" s="747"/>
      <c r="H29" s="747"/>
      <c r="I29" s="747"/>
      <c r="J29" s="747"/>
      <c r="K29" s="747"/>
      <c r="L29" s="748"/>
      <c r="M29" s="749"/>
    </row>
    <row r="30" spans="1:13" ht="12.75" hidden="1">
      <c r="A30" s="745" t="s">
        <v>891</v>
      </c>
      <c r="B30" s="746" t="s">
        <v>892</v>
      </c>
      <c r="C30" s="747"/>
      <c r="D30" s="747"/>
      <c r="F30" s="747"/>
      <c r="G30" s="747"/>
      <c r="H30" s="747"/>
      <c r="I30" s="747"/>
      <c r="J30" s="747"/>
      <c r="K30" s="747"/>
      <c r="L30" s="748"/>
      <c r="M30" s="749"/>
    </row>
    <row r="31" spans="1:13" ht="12.75" hidden="1">
      <c r="A31" s="745" t="s">
        <v>893</v>
      </c>
      <c r="B31" s="746" t="s">
        <v>894</v>
      </c>
      <c r="C31" s="747"/>
      <c r="D31" s="747"/>
      <c r="F31" s="747"/>
      <c r="G31" s="747"/>
      <c r="H31" s="747"/>
      <c r="I31" s="747"/>
      <c r="J31" s="747"/>
      <c r="K31" s="747"/>
      <c r="L31" s="748"/>
      <c r="M31" s="749"/>
    </row>
    <row r="32" spans="1:13" ht="12.75" hidden="1">
      <c r="A32" s="745" t="s">
        <v>895</v>
      </c>
      <c r="B32" s="746" t="s">
        <v>896</v>
      </c>
      <c r="C32" s="747"/>
      <c r="D32" s="747"/>
      <c r="F32" s="747"/>
      <c r="G32" s="747"/>
      <c r="H32" s="747"/>
      <c r="I32" s="747"/>
      <c r="J32" s="747"/>
      <c r="K32" s="747"/>
      <c r="L32" s="748"/>
      <c r="M32" s="749"/>
    </row>
    <row r="33" spans="1:13" ht="12.75" hidden="1">
      <c r="A33" s="745" t="s">
        <v>897</v>
      </c>
      <c r="B33" s="746" t="s">
        <v>898</v>
      </c>
      <c r="C33" s="747"/>
      <c r="D33" s="747"/>
      <c r="F33" s="747"/>
      <c r="G33" s="747"/>
      <c r="H33" s="747"/>
      <c r="I33" s="747"/>
      <c r="J33" s="747"/>
      <c r="K33" s="747"/>
      <c r="L33" s="748"/>
      <c r="M33" s="749"/>
    </row>
    <row r="34" spans="1:13" ht="12.75" hidden="1">
      <c r="A34" s="745" t="s">
        <v>899</v>
      </c>
      <c r="B34" s="746" t="s">
        <v>900</v>
      </c>
      <c r="C34" s="747"/>
      <c r="D34" s="747"/>
      <c r="F34" s="747"/>
      <c r="G34" s="747"/>
      <c r="H34" s="747"/>
      <c r="I34" s="747"/>
      <c r="J34" s="747"/>
      <c r="K34" s="747"/>
      <c r="L34" s="748"/>
      <c r="M34" s="749"/>
    </row>
    <row r="35" spans="1:13" ht="12.75" hidden="1">
      <c r="A35" s="745"/>
      <c r="B35" s="753"/>
      <c r="C35" s="754"/>
      <c r="D35" s="754"/>
      <c r="E35" s="755"/>
      <c r="F35" s="754"/>
      <c r="G35" s="754"/>
      <c r="H35" s="754"/>
      <c r="I35" s="754"/>
      <c r="J35" s="754"/>
      <c r="K35" s="754"/>
      <c r="L35" s="756"/>
      <c r="M35" s="757"/>
    </row>
    <row r="36" spans="1:13" ht="12.75">
      <c r="A36" s="758" t="s">
        <v>901</v>
      </c>
      <c r="B36" s="747" t="s">
        <v>902</v>
      </c>
      <c r="C36" s="747"/>
      <c r="D36" s="747"/>
      <c r="F36" s="747"/>
      <c r="G36" s="759">
        <v>20</v>
      </c>
      <c r="H36" s="759">
        <v>1.62</v>
      </c>
      <c r="I36" s="759" t="e">
        <f>J36*#REF!/12*4</f>
        <v>#REF!</v>
      </c>
      <c r="J36" s="759"/>
      <c r="K36" s="759">
        <f>ROUND(F36/G36*H36,1)</f>
        <v>0</v>
      </c>
      <c r="L36" s="748">
        <v>2550000</v>
      </c>
      <c r="M36" s="749"/>
    </row>
    <row r="37" spans="1:13" ht="12.75">
      <c r="A37" s="758" t="s">
        <v>903</v>
      </c>
      <c r="B37" s="747" t="s">
        <v>904</v>
      </c>
      <c r="C37" s="747"/>
      <c r="D37" s="747"/>
      <c r="F37" s="747"/>
      <c r="G37" s="759">
        <v>17</v>
      </c>
      <c r="H37" s="759">
        <v>1.62</v>
      </c>
      <c r="I37" s="759" t="e">
        <f>J37*#REF!/12*4</f>
        <v>#REF!</v>
      </c>
      <c r="J37" s="759"/>
      <c r="K37" s="759">
        <f>ROUND(F37/G37*H37,1)</f>
        <v>0</v>
      </c>
      <c r="L37" s="748">
        <v>2550000</v>
      </c>
      <c r="M37" s="749"/>
    </row>
    <row r="38" spans="1:13" ht="12.75">
      <c r="A38" s="758" t="s">
        <v>905</v>
      </c>
      <c r="B38" s="747" t="s">
        <v>906</v>
      </c>
      <c r="C38" s="747"/>
      <c r="D38" s="747"/>
      <c r="F38" s="747"/>
      <c r="G38" s="759">
        <v>20</v>
      </c>
      <c r="H38" s="759">
        <v>1.72</v>
      </c>
      <c r="I38" s="759"/>
      <c r="J38" s="759">
        <f>ROUND(D38/G38*H38,1)</f>
        <v>0</v>
      </c>
      <c r="K38" s="759"/>
      <c r="L38" s="748">
        <v>2540000</v>
      </c>
      <c r="M38" s="749"/>
    </row>
    <row r="39" spans="1:13" ht="12.75">
      <c r="A39" s="758" t="s">
        <v>907</v>
      </c>
      <c r="B39" s="747" t="s">
        <v>908</v>
      </c>
      <c r="C39" s="747"/>
      <c r="D39" s="747"/>
      <c r="F39" s="747"/>
      <c r="G39" s="759">
        <v>21</v>
      </c>
      <c r="H39" s="759">
        <v>1.2</v>
      </c>
      <c r="I39" s="759" t="e">
        <f>J39*#REF!/12*4</f>
        <v>#REF!</v>
      </c>
      <c r="J39" s="759"/>
      <c r="K39" s="759">
        <f>ROUND(F39/G39*H39,1)</f>
        <v>0</v>
      </c>
      <c r="L39" s="748">
        <v>2550000</v>
      </c>
      <c r="M39" s="749"/>
    </row>
    <row r="40" spans="1:13" ht="12.75">
      <c r="A40" s="758" t="s">
        <v>909</v>
      </c>
      <c r="B40" s="747" t="s">
        <v>910</v>
      </c>
      <c r="C40" s="747"/>
      <c r="D40" s="747"/>
      <c r="F40" s="747"/>
      <c r="G40" s="759">
        <v>17</v>
      </c>
      <c r="H40" s="759">
        <v>1.22</v>
      </c>
      <c r="I40" s="759" t="e">
        <f>J40*#REF!/12*4</f>
        <v>#REF!</v>
      </c>
      <c r="J40" s="759"/>
      <c r="K40" s="759">
        <f>ROUND(F40/G40*H40,1)</f>
        <v>0</v>
      </c>
      <c r="L40" s="748">
        <v>2550000</v>
      </c>
      <c r="M40" s="749"/>
    </row>
    <row r="41" spans="1:13" ht="12.75">
      <c r="A41" s="758" t="s">
        <v>911</v>
      </c>
      <c r="B41" s="747" t="s">
        <v>912</v>
      </c>
      <c r="C41" s="747"/>
      <c r="D41" s="747"/>
      <c r="F41" s="747"/>
      <c r="G41" s="759">
        <v>16</v>
      </c>
      <c r="H41" s="759">
        <v>1.39</v>
      </c>
      <c r="I41" s="759" t="e">
        <f>J41*#REF!/12*4</f>
        <v>#REF!</v>
      </c>
      <c r="J41" s="759"/>
      <c r="K41" s="759">
        <f>ROUND(F41/G41*H41,1)</f>
        <v>0</v>
      </c>
      <c r="L41" s="748">
        <v>2550000</v>
      </c>
      <c r="M41" s="749"/>
    </row>
    <row r="42" spans="1:13" ht="12.75">
      <c r="A42" s="758" t="s">
        <v>913</v>
      </c>
      <c r="B42" s="747" t="s">
        <v>914</v>
      </c>
      <c r="C42" s="747"/>
      <c r="D42" s="747"/>
      <c r="F42" s="747"/>
      <c r="G42" s="759">
        <v>23</v>
      </c>
      <c r="H42" s="759">
        <v>1.55</v>
      </c>
      <c r="I42" s="759" t="e">
        <f>J42*#REF!/12*4</f>
        <v>#REF!</v>
      </c>
      <c r="J42" s="759"/>
      <c r="K42" s="759">
        <f>ROUND(F42/G42*H42,1)</f>
        <v>0</v>
      </c>
      <c r="L42" s="748">
        <v>2550000</v>
      </c>
      <c r="M42" s="749"/>
    </row>
    <row r="43" spans="1:13" ht="12.75">
      <c r="A43" s="758" t="s">
        <v>915</v>
      </c>
      <c r="B43" s="747" t="s">
        <v>916</v>
      </c>
      <c r="C43" s="747"/>
      <c r="D43" s="747"/>
      <c r="F43" s="747"/>
      <c r="G43" s="759">
        <v>20</v>
      </c>
      <c r="H43" s="759">
        <v>1.76</v>
      </c>
      <c r="I43" s="759">
        <v>25245000</v>
      </c>
      <c r="J43" s="759"/>
      <c r="K43" s="759">
        <f>ROUND(F43/G43*H43,1)</f>
        <v>0</v>
      </c>
      <c r="L43" s="748">
        <v>2550000</v>
      </c>
      <c r="M43" s="749"/>
    </row>
    <row r="44" spans="1:13" ht="12.75">
      <c r="A44" s="758" t="s">
        <v>917</v>
      </c>
      <c r="B44" s="747" t="s">
        <v>918</v>
      </c>
      <c r="C44" s="747"/>
      <c r="D44" s="747"/>
      <c r="F44" s="747"/>
      <c r="G44" s="759">
        <v>21</v>
      </c>
      <c r="H44" s="759">
        <v>1.22</v>
      </c>
      <c r="I44" s="759"/>
      <c r="J44" s="759">
        <f aca="true" t="shared" si="0" ref="J44:J49">ROUND(D44/G44*H44,1)</f>
        <v>0</v>
      </c>
      <c r="K44" s="759"/>
      <c r="L44" s="748">
        <v>2540000</v>
      </c>
      <c r="M44" s="749"/>
    </row>
    <row r="45" spans="1:13" ht="12.75">
      <c r="A45" s="758" t="s">
        <v>919</v>
      </c>
      <c r="B45" s="747" t="s">
        <v>920</v>
      </c>
      <c r="C45" s="747"/>
      <c r="D45" s="747"/>
      <c r="F45" s="747"/>
      <c r="G45" s="759">
        <v>21</v>
      </c>
      <c r="H45" s="759">
        <v>1.39</v>
      </c>
      <c r="I45" s="759"/>
      <c r="J45" s="759">
        <f t="shared" si="0"/>
        <v>0</v>
      </c>
      <c r="K45" s="759"/>
      <c r="L45" s="748">
        <v>2540000</v>
      </c>
      <c r="M45" s="749"/>
    </row>
    <row r="46" spans="1:13" ht="12.75">
      <c r="A46" s="758" t="s">
        <v>921</v>
      </c>
      <c r="B46" s="747" t="s">
        <v>922</v>
      </c>
      <c r="C46" s="747"/>
      <c r="D46" s="747"/>
      <c r="F46" s="747"/>
      <c r="G46" s="759">
        <v>16</v>
      </c>
      <c r="H46" s="759">
        <v>1.39</v>
      </c>
      <c r="I46" s="759"/>
      <c r="J46" s="759">
        <f t="shared" si="0"/>
        <v>0</v>
      </c>
      <c r="K46" s="759"/>
      <c r="L46" s="748">
        <v>2540000</v>
      </c>
      <c r="M46" s="749"/>
    </row>
    <row r="47" spans="1:13" ht="12.75">
      <c r="A47" s="758" t="s">
        <v>923</v>
      </c>
      <c r="B47" s="747" t="s">
        <v>924</v>
      </c>
      <c r="C47" s="747"/>
      <c r="D47" s="747"/>
      <c r="F47" s="747"/>
      <c r="G47" s="759">
        <v>23</v>
      </c>
      <c r="H47" s="759">
        <v>1.55</v>
      </c>
      <c r="I47" s="759"/>
      <c r="J47" s="759">
        <f t="shared" si="0"/>
        <v>0</v>
      </c>
      <c r="K47" s="759"/>
      <c r="L47" s="748">
        <v>2540000</v>
      </c>
      <c r="M47" s="749"/>
    </row>
    <row r="48" spans="1:13" ht="12.75">
      <c r="A48" s="758" t="s">
        <v>925</v>
      </c>
      <c r="B48" s="747" t="s">
        <v>926</v>
      </c>
      <c r="C48" s="747"/>
      <c r="D48" s="747"/>
      <c r="F48" s="747"/>
      <c r="G48" s="759">
        <v>23</v>
      </c>
      <c r="H48" s="759">
        <v>1.76</v>
      </c>
      <c r="I48" s="759"/>
      <c r="J48" s="759">
        <f t="shared" si="0"/>
        <v>0</v>
      </c>
      <c r="K48" s="759"/>
      <c r="L48" s="748">
        <v>2540000</v>
      </c>
      <c r="M48" s="749"/>
    </row>
    <row r="49" spans="1:13" ht="12.75">
      <c r="A49" s="758" t="s">
        <v>927</v>
      </c>
      <c r="B49" s="747" t="s">
        <v>928</v>
      </c>
      <c r="C49" s="747"/>
      <c r="D49" s="747"/>
      <c r="F49" s="747"/>
      <c r="G49" s="759">
        <v>20</v>
      </c>
      <c r="H49" s="759">
        <v>1.76</v>
      </c>
      <c r="I49" s="759"/>
      <c r="J49" s="759">
        <f t="shared" si="0"/>
        <v>0</v>
      </c>
      <c r="K49" s="759"/>
      <c r="L49" s="748">
        <v>2540000</v>
      </c>
      <c r="M49" s="749"/>
    </row>
    <row r="50" spans="1:13" ht="12.75">
      <c r="A50" s="758" t="s">
        <v>929</v>
      </c>
      <c r="B50" s="747" t="s">
        <v>930</v>
      </c>
      <c r="C50" s="747">
        <v>153</v>
      </c>
      <c r="D50" s="747"/>
      <c r="F50" s="747">
        <v>153</v>
      </c>
      <c r="G50" s="759">
        <v>28</v>
      </c>
      <c r="H50" s="759">
        <v>2.33</v>
      </c>
      <c r="I50" s="759" t="e">
        <f>J50*#REF!/12*4</f>
        <v>#REF!</v>
      </c>
      <c r="J50" s="759"/>
      <c r="K50" s="759">
        <f>ROUND(F50/G50*H50,1)</f>
        <v>12.7</v>
      </c>
      <c r="L50" s="748">
        <v>2550000</v>
      </c>
      <c r="M50" s="749">
        <v>21427595</v>
      </c>
    </row>
    <row r="51" spans="1:13" ht="12.75">
      <c r="A51" s="758" t="s">
        <v>931</v>
      </c>
      <c r="B51" s="747" t="s">
        <v>932</v>
      </c>
      <c r="C51" s="747"/>
      <c r="D51" s="747">
        <v>155</v>
      </c>
      <c r="F51" s="747"/>
      <c r="G51" s="759">
        <v>28</v>
      </c>
      <c r="H51" s="759">
        <v>2.33</v>
      </c>
      <c r="I51" s="759"/>
      <c r="J51" s="759">
        <f>ROUND(D51/G51*H51,1)</f>
        <v>12.9</v>
      </c>
      <c r="K51" s="759"/>
      <c r="L51" s="748">
        <v>2540000</v>
      </c>
      <c r="M51" s="749">
        <f>D51*'[3]Összesen'!Q51</f>
        <v>10924026.915285451</v>
      </c>
    </row>
    <row r="52" spans="1:13" ht="22.5">
      <c r="A52" s="758" t="s">
        <v>933</v>
      </c>
      <c r="B52" s="746" t="s">
        <v>934</v>
      </c>
      <c r="C52" s="747">
        <v>44</v>
      </c>
      <c r="D52" s="747"/>
      <c r="F52" s="747">
        <v>44</v>
      </c>
      <c r="G52" s="759">
        <v>26</v>
      </c>
      <c r="H52" s="759">
        <v>2.76</v>
      </c>
      <c r="I52" s="759" t="e">
        <f>J52*#REF!/12*4</f>
        <v>#REF!</v>
      </c>
      <c r="J52" s="759">
        <f>ROUND(D52/G52*H52,1)</f>
        <v>0</v>
      </c>
      <c r="K52" s="759">
        <f>ROUND(F52/G52*H52,1)</f>
        <v>4.7</v>
      </c>
      <c r="L52" s="748">
        <v>2550000</v>
      </c>
      <c r="M52" s="749">
        <f>F52*'[3]Összesen'!Q52</f>
        <v>7930921.985815603</v>
      </c>
    </row>
    <row r="53" spans="1:13" ht="22.5">
      <c r="A53" s="758" t="s">
        <v>935</v>
      </c>
      <c r="B53" s="746" t="s">
        <v>936</v>
      </c>
      <c r="C53" s="747"/>
      <c r="D53" s="747">
        <v>28</v>
      </c>
      <c r="F53" s="747"/>
      <c r="G53" s="759">
        <v>28</v>
      </c>
      <c r="H53" s="759">
        <v>2.76</v>
      </c>
      <c r="I53" s="759"/>
      <c r="J53" s="759">
        <f>ROUND(D53/G53*H53,1)</f>
        <v>2.8</v>
      </c>
      <c r="K53" s="759"/>
      <c r="L53" s="748">
        <v>2540000</v>
      </c>
      <c r="M53" s="749">
        <f>D53*'[3]Összesen'!Q53</f>
        <v>2330934.770949721</v>
      </c>
    </row>
    <row r="54" spans="1:13" ht="22.5">
      <c r="A54" s="758"/>
      <c r="B54" s="746" t="s">
        <v>937</v>
      </c>
      <c r="C54" s="747"/>
      <c r="D54" s="747">
        <v>26</v>
      </c>
      <c r="F54" s="747"/>
      <c r="G54" s="759">
        <v>26</v>
      </c>
      <c r="H54" s="759">
        <v>2.76</v>
      </c>
      <c r="I54" s="759"/>
      <c r="J54" s="759">
        <f>ROUND(D54/G54*H54,1)</f>
        <v>2.8</v>
      </c>
      <c r="K54" s="759"/>
      <c r="L54" s="748">
        <v>2540000</v>
      </c>
      <c r="M54" s="749">
        <f>D54*'[3]Összesen'!Q54</f>
        <v>2336384.4049079753</v>
      </c>
    </row>
    <row r="55" spans="1:13" ht="12.75">
      <c r="A55" s="758" t="s">
        <v>938</v>
      </c>
      <c r="B55" s="747" t="s">
        <v>0</v>
      </c>
      <c r="C55" s="747">
        <v>91</v>
      </c>
      <c r="D55" s="747"/>
      <c r="F55" s="747">
        <v>91</v>
      </c>
      <c r="G55" s="759">
        <v>28</v>
      </c>
      <c r="H55" s="759">
        <v>2.03</v>
      </c>
      <c r="I55" s="759">
        <v>18020000</v>
      </c>
      <c r="J55" s="759"/>
      <c r="K55" s="759">
        <f>ROUND(F55/G55*H55,1)</f>
        <v>6.6</v>
      </c>
      <c r="L55" s="748">
        <v>2550000</v>
      </c>
      <c r="M55" s="749">
        <f>F55*'[3]Összesen'!Q55</f>
        <v>11192310.606060605</v>
      </c>
    </row>
    <row r="56" spans="1:13" ht="12.75">
      <c r="A56" s="758" t="s">
        <v>1</v>
      </c>
      <c r="B56" s="747" t="s">
        <v>2</v>
      </c>
      <c r="C56" s="747">
        <v>16</v>
      </c>
      <c r="D56" s="747"/>
      <c r="F56" s="747">
        <v>16</v>
      </c>
      <c r="G56" s="759">
        <v>26</v>
      </c>
      <c r="H56" s="759">
        <v>2.03</v>
      </c>
      <c r="I56" s="759" t="e">
        <f>J56*#REF!/12*4</f>
        <v>#REF!</v>
      </c>
      <c r="J56" s="759"/>
      <c r="K56" s="759">
        <f>ROUND(F56/G56*H56,1)</f>
        <v>1.2</v>
      </c>
      <c r="L56" s="748">
        <v>2550000</v>
      </c>
      <c r="M56" s="749">
        <f>F56*'[3]Összesen'!Q56</f>
        <v>2125000</v>
      </c>
    </row>
    <row r="57" spans="1:13" ht="12.75">
      <c r="A57" s="758" t="s">
        <v>3</v>
      </c>
      <c r="B57" s="747" t="s">
        <v>0</v>
      </c>
      <c r="C57" s="759"/>
      <c r="D57" s="747">
        <v>110</v>
      </c>
      <c r="F57" s="759"/>
      <c r="G57" s="759">
        <v>28</v>
      </c>
      <c r="H57" s="759">
        <v>2.03</v>
      </c>
      <c r="I57" s="759"/>
      <c r="J57" s="759">
        <f>ROUND(D57/G57*H57,1)</f>
        <v>8</v>
      </c>
      <c r="K57" s="759"/>
      <c r="L57" s="748">
        <v>2540000</v>
      </c>
      <c r="M57" s="749">
        <f>D57*'[3]Összesen'!Q57</f>
        <v>6752166.535714285</v>
      </c>
    </row>
    <row r="58" spans="1:13" ht="12.75">
      <c r="A58" s="758" t="s">
        <v>4</v>
      </c>
      <c r="B58" s="747" t="s">
        <v>2</v>
      </c>
      <c r="C58" s="759"/>
      <c r="D58" s="747"/>
      <c r="F58" s="759"/>
      <c r="G58" s="759">
        <v>26</v>
      </c>
      <c r="H58" s="759">
        <v>2.03</v>
      </c>
      <c r="I58" s="759"/>
      <c r="J58" s="759">
        <f>ROUND(D58/G58*H58,1)</f>
        <v>0</v>
      </c>
      <c r="K58" s="759"/>
      <c r="L58" s="748">
        <v>2540000</v>
      </c>
      <c r="M58" s="749">
        <f>D58*'[3]Összesen'!Q58</f>
        <v>0</v>
      </c>
    </row>
    <row r="59" spans="1:13" ht="22.5">
      <c r="A59" s="758" t="s">
        <v>5</v>
      </c>
      <c r="B59" s="746" t="s">
        <v>6</v>
      </c>
      <c r="C59" s="747">
        <v>95</v>
      </c>
      <c r="D59" s="747"/>
      <c r="F59" s="747">
        <v>95</v>
      </c>
      <c r="G59" s="747"/>
      <c r="H59" s="747"/>
      <c r="I59" s="747">
        <v>5680000</v>
      </c>
      <c r="J59" s="759" t="e">
        <f aca="true" t="shared" si="1" ref="J59:J70">ROUND(F59/G59*H59,1)</f>
        <v>#DIV/0!</v>
      </c>
      <c r="K59" s="759" t="e">
        <f aca="true" t="shared" si="2" ref="K59:K90">ROUND(F59/G59*H59,1)</f>
        <v>#DIV/0!</v>
      </c>
      <c r="L59" s="748">
        <v>40000</v>
      </c>
      <c r="M59" s="749">
        <f>F59*'[3]Összesen'!Q59</f>
        <v>2533333.3333333335</v>
      </c>
    </row>
    <row r="60" spans="1:13" ht="22.5">
      <c r="A60" s="758" t="s">
        <v>7</v>
      </c>
      <c r="B60" s="746" t="s">
        <v>8</v>
      </c>
      <c r="C60" s="747"/>
      <c r="D60" s="747"/>
      <c r="F60" s="747"/>
      <c r="G60" s="747"/>
      <c r="H60" s="747"/>
      <c r="I60" s="747">
        <v>3360000</v>
      </c>
      <c r="J60" s="759" t="e">
        <f t="shared" si="1"/>
        <v>#DIV/0!</v>
      </c>
      <c r="K60" s="759" t="e">
        <f t="shared" si="2"/>
        <v>#DIV/0!</v>
      </c>
      <c r="L60" s="748">
        <v>40000</v>
      </c>
      <c r="M60" s="749">
        <f>F60*'[3]Összesen'!Q60</f>
        <v>0</v>
      </c>
    </row>
    <row r="61" spans="1:13" ht="22.5">
      <c r="A61" s="758" t="s">
        <v>9</v>
      </c>
      <c r="B61" s="746" t="s">
        <v>6</v>
      </c>
      <c r="C61" s="747"/>
      <c r="D61" s="747">
        <v>95</v>
      </c>
      <c r="F61" s="747"/>
      <c r="G61" s="747"/>
      <c r="H61" s="747"/>
      <c r="I61" s="747"/>
      <c r="J61" s="759" t="e">
        <f t="shared" si="1"/>
        <v>#DIV/0!</v>
      </c>
      <c r="K61" s="759" t="e">
        <f t="shared" si="2"/>
        <v>#DIV/0!</v>
      </c>
      <c r="L61" s="748">
        <v>38000</v>
      </c>
      <c r="M61" s="749">
        <f>D61*'[3]Összesen'!Q61</f>
        <v>1203333.487804878</v>
      </c>
    </row>
    <row r="62" spans="1:13" ht="22.5">
      <c r="A62" s="758" t="s">
        <v>10</v>
      </c>
      <c r="B62" s="746" t="s">
        <v>11</v>
      </c>
      <c r="C62" s="747"/>
      <c r="D62" s="747"/>
      <c r="F62" s="747"/>
      <c r="G62" s="747"/>
      <c r="H62" s="747"/>
      <c r="I62" s="747"/>
      <c r="J62" s="759" t="e">
        <f t="shared" si="1"/>
        <v>#DIV/0!</v>
      </c>
      <c r="K62" s="759" t="e">
        <f t="shared" si="2"/>
        <v>#DIV/0!</v>
      </c>
      <c r="L62" s="748">
        <v>38000</v>
      </c>
      <c r="M62" s="749">
        <f>F62*'[3]Összesen'!Q62</f>
        <v>0</v>
      </c>
    </row>
    <row r="63" spans="1:13" ht="33.75">
      <c r="A63" s="745" t="s">
        <v>12</v>
      </c>
      <c r="B63" s="746" t="s">
        <v>13</v>
      </c>
      <c r="C63" s="747">
        <v>21</v>
      </c>
      <c r="D63" s="747"/>
      <c r="F63" s="747">
        <v>21</v>
      </c>
      <c r="G63" s="747"/>
      <c r="H63" s="747"/>
      <c r="I63" s="747">
        <v>7242000</v>
      </c>
      <c r="J63" s="759" t="e">
        <f t="shared" si="1"/>
        <v>#DIV/0!</v>
      </c>
      <c r="K63" s="759" t="e">
        <f t="shared" si="2"/>
        <v>#DIV/0!</v>
      </c>
      <c r="L63" s="748">
        <v>112000</v>
      </c>
      <c r="M63" s="749">
        <f>F63*'[3]Összesen'!Q63</f>
        <v>1567999.78125</v>
      </c>
    </row>
    <row r="64" spans="1:13" ht="33.75">
      <c r="A64" s="745" t="s">
        <v>12</v>
      </c>
      <c r="B64" s="746" t="s">
        <v>13</v>
      </c>
      <c r="C64" s="747"/>
      <c r="D64" s="747">
        <v>25</v>
      </c>
      <c r="F64" s="747"/>
      <c r="G64" s="747"/>
      <c r="H64" s="747"/>
      <c r="I64" s="747">
        <v>3173333</v>
      </c>
      <c r="J64" s="759" t="e">
        <f t="shared" si="1"/>
        <v>#DIV/0!</v>
      </c>
      <c r="K64" s="759" t="e">
        <f t="shared" si="2"/>
        <v>#DIV/0!</v>
      </c>
      <c r="L64" s="748">
        <v>106000</v>
      </c>
      <c r="M64" s="749">
        <f>D64*'[3]Összesen'!Q64</f>
        <v>883333.3333333334</v>
      </c>
    </row>
    <row r="65" spans="1:13" ht="22.5">
      <c r="A65" s="745" t="s">
        <v>14</v>
      </c>
      <c r="B65" s="746" t="s">
        <v>15</v>
      </c>
      <c r="C65" s="747">
        <v>32</v>
      </c>
      <c r="D65" s="747"/>
      <c r="F65" s="747">
        <v>32</v>
      </c>
      <c r="G65" s="747"/>
      <c r="H65" s="747"/>
      <c r="I65" s="747">
        <v>9617067</v>
      </c>
      <c r="J65" s="759" t="e">
        <f t="shared" si="1"/>
        <v>#DIV/0!</v>
      </c>
      <c r="K65" s="759" t="e">
        <f t="shared" si="2"/>
        <v>#DIV/0!</v>
      </c>
      <c r="L65" s="748">
        <v>156800</v>
      </c>
      <c r="M65" s="749">
        <f>F65*'[3]Összesen'!Q65</f>
        <v>3345066.6666666665</v>
      </c>
    </row>
    <row r="66" spans="1:13" ht="22.5">
      <c r="A66" s="745" t="s">
        <v>16</v>
      </c>
      <c r="B66" s="746" t="s">
        <v>15</v>
      </c>
      <c r="C66" s="747"/>
      <c r="D66" s="747">
        <v>10</v>
      </c>
      <c r="F66" s="747"/>
      <c r="G66" s="747"/>
      <c r="H66" s="747"/>
      <c r="I66" s="747">
        <v>5697067</v>
      </c>
      <c r="J66" s="759" t="e">
        <f t="shared" si="1"/>
        <v>#DIV/0!</v>
      </c>
      <c r="K66" s="759" t="e">
        <f t="shared" si="2"/>
        <v>#DIV/0!</v>
      </c>
      <c r="L66" s="748">
        <v>148400</v>
      </c>
      <c r="M66" s="749">
        <f>D66*'[3]Összesen'!Q66</f>
        <v>494666.69999999995</v>
      </c>
    </row>
    <row r="67" spans="1:13" ht="12.75">
      <c r="A67" s="745" t="s">
        <v>17</v>
      </c>
      <c r="B67" s="747" t="s">
        <v>18</v>
      </c>
      <c r="C67" s="747">
        <v>7</v>
      </c>
      <c r="D67" s="747"/>
      <c r="F67" s="747">
        <v>7</v>
      </c>
      <c r="G67" s="747"/>
      <c r="H67" s="747"/>
      <c r="I67" s="747">
        <v>2016000</v>
      </c>
      <c r="J67" s="759" t="e">
        <f t="shared" si="1"/>
        <v>#DIV/0!</v>
      </c>
      <c r="K67" s="759" t="e">
        <f t="shared" si="2"/>
        <v>#DIV/0!</v>
      </c>
      <c r="L67" s="748">
        <v>67200</v>
      </c>
      <c r="M67" s="749">
        <f>F67*'[3]Összesen'!Q67</f>
        <v>313600</v>
      </c>
    </row>
    <row r="68" spans="1:13" ht="12.75">
      <c r="A68" s="745" t="s">
        <v>17</v>
      </c>
      <c r="B68" s="747" t="s">
        <v>18</v>
      </c>
      <c r="C68" s="747"/>
      <c r="D68" s="747">
        <v>10</v>
      </c>
      <c r="F68" s="747"/>
      <c r="G68" s="747"/>
      <c r="H68" s="747"/>
      <c r="I68" s="747">
        <v>940800</v>
      </c>
      <c r="J68" s="759" t="e">
        <f t="shared" si="1"/>
        <v>#DIV/0!</v>
      </c>
      <c r="K68" s="759" t="e">
        <f t="shared" si="2"/>
        <v>#DIV/0!</v>
      </c>
      <c r="L68" s="748">
        <v>63600</v>
      </c>
      <c r="M68" s="749">
        <f>D68*'[3]Összesen'!Q68</f>
        <v>212000</v>
      </c>
    </row>
    <row r="69" spans="1:13" ht="12.75">
      <c r="A69" s="745" t="s">
        <v>19</v>
      </c>
      <c r="B69" s="747" t="s">
        <v>20</v>
      </c>
      <c r="C69" s="747">
        <v>47</v>
      </c>
      <c r="D69" s="747"/>
      <c r="F69" s="747">
        <v>47</v>
      </c>
      <c r="G69" s="747"/>
      <c r="H69" s="747"/>
      <c r="I69" s="747">
        <v>1120000</v>
      </c>
      <c r="J69" s="759" t="e">
        <f t="shared" si="1"/>
        <v>#DIV/0!</v>
      </c>
      <c r="K69" s="759" t="e">
        <f t="shared" si="2"/>
        <v>#DIV/0!</v>
      </c>
      <c r="L69" s="748">
        <v>22000</v>
      </c>
      <c r="M69" s="749">
        <f>F69*'[3]Összesen'!Q69</f>
        <v>701866.9193548387</v>
      </c>
    </row>
    <row r="70" spans="1:13" ht="12.75">
      <c r="A70" s="745" t="s">
        <v>19</v>
      </c>
      <c r="B70" s="747" t="s">
        <v>20</v>
      </c>
      <c r="C70" s="796"/>
      <c r="D70" s="747">
        <v>60</v>
      </c>
      <c r="F70" s="796"/>
      <c r="G70" s="747"/>
      <c r="H70" s="747"/>
      <c r="I70" s="747">
        <v>701867</v>
      </c>
      <c r="J70" s="759" t="e">
        <f t="shared" si="1"/>
        <v>#DIV/0!</v>
      </c>
      <c r="K70" s="759" t="e">
        <f t="shared" si="2"/>
        <v>#DIV/0!</v>
      </c>
      <c r="L70" s="748">
        <v>21200</v>
      </c>
      <c r="M70" s="749">
        <f>D70*'[3]Összesen'!Q70</f>
        <v>424000</v>
      </c>
    </row>
    <row r="71" spans="1:13" ht="12.75">
      <c r="A71" s="758" t="s">
        <v>21</v>
      </c>
      <c r="B71" s="747" t="s">
        <v>22</v>
      </c>
      <c r="C71" s="796"/>
      <c r="D71" s="747"/>
      <c r="F71" s="796"/>
      <c r="G71" s="759">
        <v>10</v>
      </c>
      <c r="H71" s="759">
        <v>0.08</v>
      </c>
      <c r="I71" s="759"/>
      <c r="J71" s="759"/>
      <c r="K71" s="759">
        <f t="shared" si="2"/>
        <v>0</v>
      </c>
      <c r="L71" s="748">
        <v>2550000</v>
      </c>
      <c r="M71" s="749">
        <f>F71*'[3]Összesen'!Q71</f>
        <v>0</v>
      </c>
    </row>
    <row r="72" spans="1:13" ht="12.75">
      <c r="A72" s="758" t="s">
        <v>23</v>
      </c>
      <c r="B72" s="747" t="s">
        <v>24</v>
      </c>
      <c r="C72" s="796"/>
      <c r="D72" s="747"/>
      <c r="F72" s="796"/>
      <c r="G72" s="759">
        <v>10</v>
      </c>
      <c r="H72" s="759">
        <v>0.08</v>
      </c>
      <c r="I72" s="759">
        <v>1866667</v>
      </c>
      <c r="J72" s="759">
        <f>ROUND(D72/G72*H72,1)</f>
        <v>0</v>
      </c>
      <c r="K72" s="759">
        <f t="shared" si="2"/>
        <v>0</v>
      </c>
      <c r="L72" s="748">
        <v>2540000</v>
      </c>
      <c r="M72" s="749">
        <f>F72*'[3]Összesen'!Q72</f>
        <v>0</v>
      </c>
    </row>
    <row r="73" spans="1:13" ht="12.75">
      <c r="A73" s="758" t="s">
        <v>25</v>
      </c>
      <c r="B73" s="747" t="s">
        <v>26</v>
      </c>
      <c r="C73" s="796"/>
      <c r="D73" s="747"/>
      <c r="F73" s="796"/>
      <c r="G73" s="759"/>
      <c r="H73" s="759"/>
      <c r="I73" s="759"/>
      <c r="J73" s="759" t="e">
        <f>ROUND(F73/G73*H73,1)</f>
        <v>#DIV/0!</v>
      </c>
      <c r="K73" s="759" t="e">
        <f t="shared" si="2"/>
        <v>#DIV/0!</v>
      </c>
      <c r="L73" s="748">
        <v>20000</v>
      </c>
      <c r="M73" s="749">
        <f>F73*'[3]Összesen'!Q73</f>
        <v>0</v>
      </c>
    </row>
    <row r="74" spans="1:13" ht="12.75">
      <c r="A74" s="758" t="s">
        <v>27</v>
      </c>
      <c r="B74" s="747" t="s">
        <v>26</v>
      </c>
      <c r="C74" s="796"/>
      <c r="D74" s="747"/>
      <c r="F74" s="796"/>
      <c r="G74" s="759"/>
      <c r="H74" s="759"/>
      <c r="I74" s="759"/>
      <c r="J74" s="759" t="e">
        <f>ROUND(F74/G74*H74,1)</f>
        <v>#DIV/0!</v>
      </c>
      <c r="K74" s="759" t="e">
        <f t="shared" si="2"/>
        <v>#DIV/0!</v>
      </c>
      <c r="L74" s="748">
        <v>19000</v>
      </c>
      <c r="M74" s="749">
        <f>F74*'[3]Összesen'!Q74</f>
        <v>0</v>
      </c>
    </row>
    <row r="75" spans="1:13" ht="12.75">
      <c r="A75" s="758" t="s">
        <v>28</v>
      </c>
      <c r="B75" s="747" t="s">
        <v>29</v>
      </c>
      <c r="C75" s="796"/>
      <c r="D75" s="747"/>
      <c r="F75" s="796"/>
      <c r="G75" s="759">
        <v>8</v>
      </c>
      <c r="H75" s="759">
        <v>0.17</v>
      </c>
      <c r="I75" s="759"/>
      <c r="J75" s="759"/>
      <c r="K75" s="759">
        <f t="shared" si="2"/>
        <v>0</v>
      </c>
      <c r="L75" s="748">
        <v>2550000</v>
      </c>
      <c r="M75" s="749">
        <f>F75*'[3]Összesen'!Q75</f>
        <v>0</v>
      </c>
    </row>
    <row r="76" spans="1:13" ht="12.75">
      <c r="A76" s="758" t="s">
        <v>30</v>
      </c>
      <c r="B76" s="747" t="s">
        <v>31</v>
      </c>
      <c r="C76" s="796"/>
      <c r="D76" s="747"/>
      <c r="F76" s="796"/>
      <c r="G76" s="759">
        <v>8</v>
      </c>
      <c r="H76" s="759">
        <v>0.17</v>
      </c>
      <c r="I76" s="759">
        <v>3740000</v>
      </c>
      <c r="J76" s="759">
        <f>ROUND(D76/G76*H76,1)</f>
        <v>0</v>
      </c>
      <c r="K76" s="759">
        <f t="shared" si="2"/>
        <v>0</v>
      </c>
      <c r="L76" s="748">
        <v>2540000</v>
      </c>
      <c r="M76" s="749">
        <f>F76*'[3]Összesen'!Q76</f>
        <v>0</v>
      </c>
    </row>
    <row r="77" spans="1:13" ht="12.75">
      <c r="A77" s="758" t="s">
        <v>32</v>
      </c>
      <c r="B77" s="747" t="s">
        <v>26</v>
      </c>
      <c r="C77" s="796"/>
      <c r="D77" s="747"/>
      <c r="F77" s="796"/>
      <c r="G77" s="759"/>
      <c r="H77" s="759"/>
      <c r="I77" s="759"/>
      <c r="J77" s="759" t="e">
        <f>ROUND(F77/G77*H77,1)</f>
        <v>#DIV/0!</v>
      </c>
      <c r="K77" s="759" t="e">
        <f t="shared" si="2"/>
        <v>#DIV/0!</v>
      </c>
      <c r="L77" s="748">
        <v>51000</v>
      </c>
      <c r="M77" s="749">
        <f>F77*'[3]Összesen'!Q77</f>
        <v>0</v>
      </c>
    </row>
    <row r="78" spans="1:13" ht="12.75">
      <c r="A78" s="758" t="s">
        <v>33</v>
      </c>
      <c r="B78" s="747" t="s">
        <v>26</v>
      </c>
      <c r="C78" s="759"/>
      <c r="D78" s="747"/>
      <c r="F78" s="759"/>
      <c r="G78" s="759"/>
      <c r="H78" s="759"/>
      <c r="I78" s="759"/>
      <c r="J78" s="759" t="e">
        <f>ROUND(F78/G78*H78,1)</f>
        <v>#DIV/0!</v>
      </c>
      <c r="K78" s="759" t="e">
        <f t="shared" si="2"/>
        <v>#DIV/0!</v>
      </c>
      <c r="L78" s="748">
        <v>48500</v>
      </c>
      <c r="M78" s="749">
        <f>F78*'[3]Összesen'!Q78</f>
        <v>0</v>
      </c>
    </row>
    <row r="79" spans="1:13" ht="12.75">
      <c r="A79" s="758" t="s">
        <v>34</v>
      </c>
      <c r="B79" s="747" t="s">
        <v>35</v>
      </c>
      <c r="C79" s="747"/>
      <c r="D79" s="747"/>
      <c r="F79" s="747"/>
      <c r="G79" s="747">
        <v>25</v>
      </c>
      <c r="H79" s="759">
        <v>1.3</v>
      </c>
      <c r="I79" s="747">
        <v>17680000</v>
      </c>
      <c r="J79" s="759"/>
      <c r="K79" s="759">
        <f t="shared" si="2"/>
        <v>0</v>
      </c>
      <c r="L79" s="748">
        <v>2550000</v>
      </c>
      <c r="M79" s="749">
        <f>F79*'[3]Összesen'!Q79</f>
        <v>0</v>
      </c>
    </row>
    <row r="80" spans="1:13" ht="12.75">
      <c r="A80" s="758" t="s">
        <v>36</v>
      </c>
      <c r="B80" s="747" t="s">
        <v>37</v>
      </c>
      <c r="C80" s="747"/>
      <c r="D80" s="747"/>
      <c r="F80" s="747"/>
      <c r="G80" s="747">
        <v>25</v>
      </c>
      <c r="H80" s="759">
        <v>1.3</v>
      </c>
      <c r="I80" s="747"/>
      <c r="J80" s="759">
        <f>ROUND(D80/G80*H80,1)</f>
        <v>0</v>
      </c>
      <c r="K80" s="759">
        <f t="shared" si="2"/>
        <v>0</v>
      </c>
      <c r="L80" s="748">
        <v>2540000</v>
      </c>
      <c r="M80" s="749">
        <f>F80*'[3]Összesen'!Q80</f>
        <v>0</v>
      </c>
    </row>
    <row r="81" spans="1:13" ht="12.75">
      <c r="A81" s="758" t="s">
        <v>38</v>
      </c>
      <c r="B81" s="747" t="s">
        <v>39</v>
      </c>
      <c r="C81" s="747"/>
      <c r="D81" s="747"/>
      <c r="F81" s="747"/>
      <c r="G81" s="747"/>
      <c r="H81" s="747"/>
      <c r="I81" s="747">
        <v>2480000</v>
      </c>
      <c r="J81" s="759" t="e">
        <f aca="true" t="shared" si="3" ref="J81:J102">ROUND(F81/G81*H81,1)</f>
        <v>#DIV/0!</v>
      </c>
      <c r="K81" s="759" t="e">
        <f t="shared" si="2"/>
        <v>#DIV/0!</v>
      </c>
      <c r="L81" s="748">
        <v>186000</v>
      </c>
      <c r="M81" s="749">
        <f>F81*'[3]Összesen'!Q81</f>
        <v>0</v>
      </c>
    </row>
    <row r="82" spans="1:13" ht="12.75">
      <c r="A82" s="758" t="s">
        <v>40</v>
      </c>
      <c r="B82" s="747" t="s">
        <v>39</v>
      </c>
      <c r="C82" s="747"/>
      <c r="D82" s="747"/>
      <c r="F82" s="747"/>
      <c r="G82" s="747"/>
      <c r="H82" s="747"/>
      <c r="I82" s="747"/>
      <c r="J82" s="759" t="e">
        <f t="shared" si="3"/>
        <v>#DIV/0!</v>
      </c>
      <c r="K82" s="759" t="e">
        <f t="shared" si="2"/>
        <v>#DIV/0!</v>
      </c>
      <c r="L82" s="748">
        <v>177000</v>
      </c>
      <c r="M82" s="749">
        <f>F82*'[3]Összesen'!Q82</f>
        <v>0</v>
      </c>
    </row>
    <row r="83" spans="1:13" ht="12.75">
      <c r="A83" s="758"/>
      <c r="B83" s="747" t="s">
        <v>41</v>
      </c>
      <c r="C83" s="747"/>
      <c r="D83" s="747"/>
      <c r="F83" s="747"/>
      <c r="G83" s="747">
        <v>25</v>
      </c>
      <c r="H83" s="747">
        <v>1.3</v>
      </c>
      <c r="I83" s="747"/>
      <c r="J83" s="759">
        <f t="shared" si="3"/>
        <v>0</v>
      </c>
      <c r="K83" s="759">
        <f t="shared" si="2"/>
        <v>0</v>
      </c>
      <c r="L83" s="748"/>
      <c r="M83" s="749">
        <f>F83*'[3]Összesen'!Q83</f>
        <v>0</v>
      </c>
    </row>
    <row r="84" spans="1:13" ht="12.75">
      <c r="A84" s="758"/>
      <c r="B84" s="747" t="s">
        <v>42</v>
      </c>
      <c r="C84" s="747"/>
      <c r="D84" s="747"/>
      <c r="F84" s="747"/>
      <c r="G84" s="747">
        <v>25</v>
      </c>
      <c r="H84" s="747">
        <v>1.3</v>
      </c>
      <c r="I84" s="747"/>
      <c r="J84" s="759">
        <f t="shared" si="3"/>
        <v>0</v>
      </c>
      <c r="K84" s="759">
        <f t="shared" si="2"/>
        <v>0</v>
      </c>
      <c r="L84" s="748"/>
      <c r="M84" s="749">
        <f>F84*'[3]Összesen'!Q84</f>
        <v>0</v>
      </c>
    </row>
    <row r="85" spans="1:13" ht="22.5">
      <c r="A85" s="758" t="s">
        <v>43</v>
      </c>
      <c r="B85" s="746" t="s">
        <v>44</v>
      </c>
      <c r="C85" s="747">
        <v>1</v>
      </c>
      <c r="D85" s="747"/>
      <c r="F85" s="747">
        <v>1</v>
      </c>
      <c r="G85" s="747"/>
      <c r="H85" s="747"/>
      <c r="I85" s="747"/>
      <c r="J85" s="759" t="e">
        <f t="shared" si="3"/>
        <v>#DIV/0!</v>
      </c>
      <c r="K85" s="759" t="e">
        <f t="shared" si="2"/>
        <v>#DIV/0!</v>
      </c>
      <c r="L85" s="748">
        <v>240000</v>
      </c>
      <c r="M85" s="749">
        <f>F85*'[3]Összesen'!Q85</f>
        <v>160000</v>
      </c>
    </row>
    <row r="86" spans="1:13" ht="22.5">
      <c r="A86" s="758" t="s">
        <v>43</v>
      </c>
      <c r="B86" s="746" t="s">
        <v>44</v>
      </c>
      <c r="C86" s="747"/>
      <c r="D86" s="747">
        <v>1</v>
      </c>
      <c r="F86" s="747"/>
      <c r="G86" s="747"/>
      <c r="H86" s="747"/>
      <c r="I86" s="747"/>
      <c r="J86" s="759" t="e">
        <f t="shared" si="3"/>
        <v>#DIV/0!</v>
      </c>
      <c r="K86" s="759" t="e">
        <f t="shared" si="2"/>
        <v>#DIV/0!</v>
      </c>
      <c r="L86" s="748">
        <v>239000</v>
      </c>
      <c r="M86" s="749">
        <f>D86*'[3]Összesen'!Q86</f>
        <v>79666.75</v>
      </c>
    </row>
    <row r="87" spans="1:13" ht="12.75">
      <c r="A87" s="758" t="s">
        <v>45</v>
      </c>
      <c r="B87" s="746" t="s">
        <v>46</v>
      </c>
      <c r="C87" s="747"/>
      <c r="D87" s="747"/>
      <c r="F87" s="747"/>
      <c r="G87" s="747"/>
      <c r="H87" s="747"/>
      <c r="I87" s="747">
        <v>512000</v>
      </c>
      <c r="J87" s="759" t="e">
        <f t="shared" si="3"/>
        <v>#DIV/0!</v>
      </c>
      <c r="K87" s="759" t="e">
        <f t="shared" si="2"/>
        <v>#DIV/0!</v>
      </c>
      <c r="L87" s="748">
        <v>384000</v>
      </c>
      <c r="M87" s="749">
        <f>F87*'[3]Összesen'!Q87</f>
        <v>0</v>
      </c>
    </row>
    <row r="88" spans="1:13" ht="12.75">
      <c r="A88" s="758" t="s">
        <v>45</v>
      </c>
      <c r="B88" s="747" t="s">
        <v>46</v>
      </c>
      <c r="C88" s="747"/>
      <c r="D88" s="747"/>
      <c r="F88" s="747"/>
      <c r="G88" s="747"/>
      <c r="H88" s="747"/>
      <c r="I88" s="747">
        <v>896000</v>
      </c>
      <c r="J88" s="759" t="e">
        <f t="shared" si="3"/>
        <v>#DIV/0!</v>
      </c>
      <c r="K88" s="759" t="e">
        <f t="shared" si="2"/>
        <v>#DIV/0!</v>
      </c>
      <c r="L88" s="748">
        <v>384000</v>
      </c>
      <c r="M88" s="749">
        <f>F88*'[3]Összesen'!Q88</f>
        <v>0</v>
      </c>
    </row>
    <row r="89" spans="1:13" ht="12.75">
      <c r="A89" s="758" t="s">
        <v>45</v>
      </c>
      <c r="B89" s="746" t="s">
        <v>46</v>
      </c>
      <c r="C89" s="747"/>
      <c r="D89" s="747"/>
      <c r="F89" s="747"/>
      <c r="G89" s="747"/>
      <c r="H89" s="747"/>
      <c r="I89" s="747"/>
      <c r="J89" s="759" t="e">
        <f t="shared" si="3"/>
        <v>#DIV/0!</v>
      </c>
      <c r="K89" s="759" t="e">
        <f t="shared" si="2"/>
        <v>#DIV/0!</v>
      </c>
      <c r="L89" s="748">
        <v>382400</v>
      </c>
      <c r="M89" s="749">
        <f>F89*'[3]Összesen'!Q89</f>
        <v>0</v>
      </c>
    </row>
    <row r="90" spans="1:13" ht="12.75">
      <c r="A90" s="758" t="s">
        <v>45</v>
      </c>
      <c r="B90" s="747" t="s">
        <v>46</v>
      </c>
      <c r="C90" s="747"/>
      <c r="D90" s="747"/>
      <c r="F90" s="747"/>
      <c r="G90" s="747"/>
      <c r="H90" s="747"/>
      <c r="I90" s="747"/>
      <c r="J90" s="759" t="e">
        <f t="shared" si="3"/>
        <v>#DIV/0!</v>
      </c>
      <c r="K90" s="759" t="e">
        <f t="shared" si="2"/>
        <v>#DIV/0!</v>
      </c>
      <c r="L90" s="748">
        <v>382400</v>
      </c>
      <c r="M90" s="749">
        <f>F90*'[3]Összesen'!Q90</f>
        <v>0</v>
      </c>
    </row>
    <row r="91" spans="1:13" ht="12.75">
      <c r="A91" s="758" t="s">
        <v>47</v>
      </c>
      <c r="B91" s="746" t="s">
        <v>48</v>
      </c>
      <c r="C91" s="747"/>
      <c r="D91" s="747"/>
      <c r="F91" s="747"/>
      <c r="G91" s="747"/>
      <c r="H91" s="747"/>
      <c r="I91" s="747">
        <v>10112000</v>
      </c>
      <c r="J91" s="759" t="e">
        <f t="shared" si="3"/>
        <v>#DIV/0!</v>
      </c>
      <c r="K91" s="759" t="e">
        <f aca="true" t="shared" si="4" ref="K91:K122">ROUND(F91/G91*H91,1)</f>
        <v>#DIV/0!</v>
      </c>
      <c r="L91" s="748">
        <v>192000</v>
      </c>
      <c r="M91" s="749">
        <f>F91*'[3]Összesen'!Q91</f>
        <v>0</v>
      </c>
    </row>
    <row r="92" spans="1:13" ht="12.75">
      <c r="A92" s="758" t="s">
        <v>49</v>
      </c>
      <c r="B92" s="746" t="s">
        <v>48</v>
      </c>
      <c r="C92" s="747"/>
      <c r="D92" s="747"/>
      <c r="F92" s="747"/>
      <c r="G92" s="747"/>
      <c r="H92" s="747"/>
      <c r="I92" s="747"/>
      <c r="J92" s="759" t="e">
        <f t="shared" si="3"/>
        <v>#DIV/0!</v>
      </c>
      <c r="K92" s="759" t="e">
        <f t="shared" si="4"/>
        <v>#DIV/0!</v>
      </c>
      <c r="L92" s="748">
        <v>192000</v>
      </c>
      <c r="M92" s="749">
        <f>F92*'[3]Összesen'!Q92</f>
        <v>0</v>
      </c>
    </row>
    <row r="93" spans="1:13" ht="12.75">
      <c r="A93" s="758" t="s">
        <v>50</v>
      </c>
      <c r="B93" s="746" t="s">
        <v>48</v>
      </c>
      <c r="C93" s="747">
        <v>10</v>
      </c>
      <c r="D93" s="747"/>
      <c r="F93" s="747">
        <v>10</v>
      </c>
      <c r="G93" s="747"/>
      <c r="H93" s="747"/>
      <c r="I93" s="747">
        <v>2304000</v>
      </c>
      <c r="J93" s="759" t="e">
        <f t="shared" si="3"/>
        <v>#DIV/0!</v>
      </c>
      <c r="K93" s="759" t="e">
        <f t="shared" si="4"/>
        <v>#DIV/0!</v>
      </c>
      <c r="L93" s="748">
        <v>192000</v>
      </c>
      <c r="M93" s="749">
        <f>F93*'[3]Összesen'!Q93</f>
        <v>1280000</v>
      </c>
    </row>
    <row r="94" spans="1:13" ht="12.75">
      <c r="A94" s="758" t="s">
        <v>47</v>
      </c>
      <c r="B94" s="746" t="s">
        <v>48</v>
      </c>
      <c r="C94" s="747"/>
      <c r="D94" s="747"/>
      <c r="F94" s="747"/>
      <c r="G94" s="747"/>
      <c r="H94" s="747"/>
      <c r="I94" s="747"/>
      <c r="J94" s="759" t="e">
        <f t="shared" si="3"/>
        <v>#DIV/0!</v>
      </c>
      <c r="K94" s="759" t="e">
        <f t="shared" si="4"/>
        <v>#DIV/0!</v>
      </c>
      <c r="L94" s="748">
        <v>191200</v>
      </c>
      <c r="M94" s="749">
        <f>F94*'[3]Összesen'!Q94</f>
        <v>0</v>
      </c>
    </row>
    <row r="95" spans="1:13" ht="12.75">
      <c r="A95" s="758" t="s">
        <v>49</v>
      </c>
      <c r="B95" s="746" t="s">
        <v>48</v>
      </c>
      <c r="C95" s="747"/>
      <c r="D95" s="747"/>
      <c r="E95" s="760"/>
      <c r="F95" s="747"/>
      <c r="G95" s="747"/>
      <c r="H95" s="747"/>
      <c r="I95" s="747"/>
      <c r="J95" s="759" t="e">
        <f t="shared" si="3"/>
        <v>#DIV/0!</v>
      </c>
      <c r="K95" s="759" t="e">
        <f t="shared" si="4"/>
        <v>#DIV/0!</v>
      </c>
      <c r="L95" s="748">
        <v>191200</v>
      </c>
      <c r="M95" s="749">
        <f>F95*'[3]Összesen'!Q95</f>
        <v>0</v>
      </c>
    </row>
    <row r="96" spans="1:13" ht="12.75">
      <c r="A96" s="758" t="s">
        <v>50</v>
      </c>
      <c r="B96" s="746" t="s">
        <v>48</v>
      </c>
      <c r="C96" s="747"/>
      <c r="D96" s="747">
        <v>10</v>
      </c>
      <c r="E96" s="760"/>
      <c r="F96" s="747"/>
      <c r="G96" s="747"/>
      <c r="H96" s="747"/>
      <c r="I96" s="747">
        <v>2496000</v>
      </c>
      <c r="J96" s="759" t="e">
        <f t="shared" si="3"/>
        <v>#DIV/0!</v>
      </c>
      <c r="K96" s="759" t="e">
        <f t="shared" si="4"/>
        <v>#DIV/0!</v>
      </c>
      <c r="L96" s="748">
        <v>191200</v>
      </c>
      <c r="M96" s="749">
        <f>D96*'[3]Összesen'!Q96</f>
        <v>637333.6363636364</v>
      </c>
    </row>
    <row r="97" spans="1:13" ht="22.5">
      <c r="A97" s="758" t="s">
        <v>51</v>
      </c>
      <c r="B97" s="746" t="s">
        <v>52</v>
      </c>
      <c r="C97" s="747"/>
      <c r="D97" s="747"/>
      <c r="E97" s="760"/>
      <c r="F97" s="747"/>
      <c r="G97" s="747"/>
      <c r="H97" s="747"/>
      <c r="I97" s="747"/>
      <c r="J97" s="759" t="e">
        <f t="shared" si="3"/>
        <v>#DIV/0!</v>
      </c>
      <c r="K97" s="759" t="e">
        <f t="shared" si="4"/>
        <v>#DIV/0!</v>
      </c>
      <c r="L97" s="748">
        <v>144000</v>
      </c>
      <c r="M97" s="749">
        <f>F97*'[3]Összesen'!Q97</f>
        <v>0</v>
      </c>
    </row>
    <row r="98" spans="1:13" ht="22.5">
      <c r="A98" s="758" t="s">
        <v>53</v>
      </c>
      <c r="B98" s="746" t="s">
        <v>52</v>
      </c>
      <c r="C98" s="747"/>
      <c r="D98" s="747"/>
      <c r="E98" s="760"/>
      <c r="F98" s="747"/>
      <c r="G98" s="747"/>
      <c r="H98" s="747"/>
      <c r="I98" s="747"/>
      <c r="J98" s="759" t="e">
        <f t="shared" si="3"/>
        <v>#DIV/0!</v>
      </c>
      <c r="K98" s="759" t="e">
        <f t="shared" si="4"/>
        <v>#DIV/0!</v>
      </c>
      <c r="L98" s="748">
        <v>144000</v>
      </c>
      <c r="M98" s="749">
        <f>F98*'[3]Összesen'!Q98</f>
        <v>0</v>
      </c>
    </row>
    <row r="99" spans="1:13" ht="22.5">
      <c r="A99" s="758" t="s">
        <v>54</v>
      </c>
      <c r="B99" s="746" t="s">
        <v>52</v>
      </c>
      <c r="C99" s="747">
        <v>19</v>
      </c>
      <c r="D99" s="747"/>
      <c r="E99" s="760"/>
      <c r="F99" s="747">
        <v>19</v>
      </c>
      <c r="G99" s="747"/>
      <c r="H99" s="747"/>
      <c r="I99" s="747"/>
      <c r="J99" s="759" t="e">
        <f t="shared" si="3"/>
        <v>#DIV/0!</v>
      </c>
      <c r="K99" s="759" t="e">
        <f t="shared" si="4"/>
        <v>#DIV/0!</v>
      </c>
      <c r="L99" s="748">
        <v>144000</v>
      </c>
      <c r="M99" s="749">
        <f>F99*'[3]Összesen'!Q99</f>
        <v>1824000</v>
      </c>
    </row>
    <row r="100" spans="1:13" ht="22.5">
      <c r="A100" s="758" t="s">
        <v>51</v>
      </c>
      <c r="B100" s="746" t="s">
        <v>52</v>
      </c>
      <c r="C100" s="747"/>
      <c r="D100" s="747"/>
      <c r="E100" s="760"/>
      <c r="F100" s="747"/>
      <c r="G100" s="747"/>
      <c r="H100" s="747"/>
      <c r="I100" s="747"/>
      <c r="J100" s="759" t="e">
        <f t="shared" si="3"/>
        <v>#DIV/0!</v>
      </c>
      <c r="K100" s="759" t="e">
        <f t="shared" si="4"/>
        <v>#DIV/0!</v>
      </c>
      <c r="L100" s="748">
        <v>143400</v>
      </c>
      <c r="M100" s="749">
        <f>F100*'[3]Összesen'!Q100</f>
        <v>0</v>
      </c>
    </row>
    <row r="101" spans="1:13" ht="22.5">
      <c r="A101" s="758" t="s">
        <v>53</v>
      </c>
      <c r="B101" s="746" t="s">
        <v>52</v>
      </c>
      <c r="C101" s="747"/>
      <c r="D101" s="747"/>
      <c r="E101" s="760"/>
      <c r="F101" s="747"/>
      <c r="G101" s="747"/>
      <c r="H101" s="747"/>
      <c r="I101" s="747"/>
      <c r="J101" s="759" t="e">
        <f t="shared" si="3"/>
        <v>#DIV/0!</v>
      </c>
      <c r="K101" s="759" t="e">
        <f t="shared" si="4"/>
        <v>#DIV/0!</v>
      </c>
      <c r="L101" s="748">
        <v>143400</v>
      </c>
      <c r="M101" s="749">
        <f>F101*'[3]Összesen'!Q101</f>
        <v>0</v>
      </c>
    </row>
    <row r="102" spans="1:13" ht="22.5">
      <c r="A102" s="758" t="s">
        <v>54</v>
      </c>
      <c r="B102" s="746" t="s">
        <v>52</v>
      </c>
      <c r="C102" s="747"/>
      <c r="D102" s="747">
        <v>19</v>
      </c>
      <c r="E102" s="760"/>
      <c r="F102" s="747"/>
      <c r="G102" s="747"/>
      <c r="H102" s="747"/>
      <c r="I102" s="747"/>
      <c r="J102" s="759" t="e">
        <f t="shared" si="3"/>
        <v>#DIV/0!</v>
      </c>
      <c r="K102" s="759" t="e">
        <f t="shared" si="4"/>
        <v>#DIV/0!</v>
      </c>
      <c r="L102" s="748">
        <v>143400</v>
      </c>
      <c r="M102" s="749">
        <f>D102*'[3]Összesen'!Q102</f>
        <v>908200</v>
      </c>
    </row>
    <row r="103" spans="1:13" ht="12.75">
      <c r="A103" s="758" t="s">
        <v>55</v>
      </c>
      <c r="B103" s="747" t="s">
        <v>56</v>
      </c>
      <c r="C103" s="747"/>
      <c r="D103" s="747"/>
      <c r="E103" s="760"/>
      <c r="F103" s="747"/>
      <c r="G103" s="759">
        <v>25</v>
      </c>
      <c r="H103" s="759">
        <v>0.24</v>
      </c>
      <c r="I103" s="759">
        <v>170000</v>
      </c>
      <c r="J103" s="759"/>
      <c r="K103" s="759">
        <f t="shared" si="4"/>
        <v>0</v>
      </c>
      <c r="L103" s="748">
        <v>2550000</v>
      </c>
      <c r="M103" s="749">
        <f>F103*'[3]Összesen'!Q103</f>
        <v>0</v>
      </c>
    </row>
    <row r="104" spans="1:13" ht="12.75">
      <c r="A104" s="758" t="s">
        <v>55</v>
      </c>
      <c r="B104" s="747" t="s">
        <v>57</v>
      </c>
      <c r="C104" s="747"/>
      <c r="D104" s="747"/>
      <c r="E104" s="760"/>
      <c r="F104" s="747"/>
      <c r="G104" s="759">
        <v>25</v>
      </c>
      <c r="H104" s="759">
        <v>0.16</v>
      </c>
      <c r="I104" s="759">
        <v>935000</v>
      </c>
      <c r="J104" s="759"/>
      <c r="K104" s="759">
        <f t="shared" si="4"/>
        <v>0</v>
      </c>
      <c r="L104" s="748">
        <v>2550000</v>
      </c>
      <c r="M104" s="749">
        <f>F104*'[3]Összesen'!Q104</f>
        <v>0</v>
      </c>
    </row>
    <row r="105" spans="1:13" ht="12.75">
      <c r="A105" s="758" t="s">
        <v>58</v>
      </c>
      <c r="B105" s="747" t="s">
        <v>59</v>
      </c>
      <c r="C105" s="747"/>
      <c r="D105" s="747"/>
      <c r="E105" s="760"/>
      <c r="F105" s="747"/>
      <c r="G105" s="759">
        <v>21</v>
      </c>
      <c r="H105" s="759">
        <v>0.27</v>
      </c>
      <c r="I105" s="759">
        <v>2890000</v>
      </c>
      <c r="J105" s="759"/>
      <c r="K105" s="759">
        <f t="shared" si="4"/>
        <v>0</v>
      </c>
      <c r="L105" s="748">
        <v>2550000</v>
      </c>
      <c r="M105" s="749">
        <f>F105*'[3]Összesen'!Q105</f>
        <v>0</v>
      </c>
    </row>
    <row r="106" spans="1:13" ht="12.75">
      <c r="A106" s="758" t="s">
        <v>60</v>
      </c>
      <c r="B106" s="747" t="s">
        <v>61</v>
      </c>
      <c r="C106" s="747"/>
      <c r="D106" s="747"/>
      <c r="E106" s="760"/>
      <c r="F106" s="747"/>
      <c r="G106" s="759">
        <v>17</v>
      </c>
      <c r="H106" s="759">
        <v>0.27</v>
      </c>
      <c r="I106" s="759">
        <v>1530000</v>
      </c>
      <c r="J106" s="759"/>
      <c r="K106" s="759">
        <f t="shared" si="4"/>
        <v>0</v>
      </c>
      <c r="L106" s="748">
        <v>2550000</v>
      </c>
      <c r="M106" s="749">
        <f>F106*'[3]Összesen'!Q106</f>
        <v>0</v>
      </c>
    </row>
    <row r="107" spans="1:13" ht="12.75">
      <c r="A107" s="758" t="s">
        <v>62</v>
      </c>
      <c r="B107" s="747" t="s">
        <v>66</v>
      </c>
      <c r="C107" s="747"/>
      <c r="D107" s="747"/>
      <c r="E107" s="760"/>
      <c r="F107" s="747"/>
      <c r="G107" s="759">
        <v>16</v>
      </c>
      <c r="H107" s="759">
        <v>0.27</v>
      </c>
      <c r="I107" s="759">
        <v>1615000</v>
      </c>
      <c r="J107" s="759"/>
      <c r="K107" s="759">
        <f t="shared" si="4"/>
        <v>0</v>
      </c>
      <c r="L107" s="748">
        <v>2550000</v>
      </c>
      <c r="M107" s="749">
        <f>F107*'[3]Összesen'!Q107</f>
        <v>0</v>
      </c>
    </row>
    <row r="108" spans="1:13" ht="12.75">
      <c r="A108" s="758" t="s">
        <v>67</v>
      </c>
      <c r="B108" s="747" t="s">
        <v>56</v>
      </c>
      <c r="C108" s="759"/>
      <c r="D108" s="747"/>
      <c r="E108" s="760"/>
      <c r="F108" s="759"/>
      <c r="G108" s="759">
        <v>25</v>
      </c>
      <c r="H108" s="759">
        <v>0.34</v>
      </c>
      <c r="I108" s="759"/>
      <c r="J108" s="759">
        <f>ROUND(D108/G108*H108,1)</f>
        <v>0</v>
      </c>
      <c r="K108" s="759">
        <f t="shared" si="4"/>
        <v>0</v>
      </c>
      <c r="L108" s="748">
        <v>2540000</v>
      </c>
      <c r="M108" s="749">
        <f>F108*'[3]Összesen'!Q108</f>
        <v>0</v>
      </c>
    </row>
    <row r="109" spans="1:13" ht="12.75">
      <c r="A109" s="758" t="s">
        <v>68</v>
      </c>
      <c r="B109" s="747" t="s">
        <v>57</v>
      </c>
      <c r="C109" s="759"/>
      <c r="D109" s="747"/>
      <c r="E109" s="760"/>
      <c r="F109" s="759"/>
      <c r="G109" s="759">
        <v>25</v>
      </c>
      <c r="H109" s="759">
        <v>0.23</v>
      </c>
      <c r="I109" s="759"/>
      <c r="J109" s="759">
        <f>ROUND(D109/G109*H109,1)</f>
        <v>0</v>
      </c>
      <c r="K109" s="759">
        <f t="shared" si="4"/>
        <v>0</v>
      </c>
      <c r="L109" s="748">
        <v>2540000</v>
      </c>
      <c r="M109" s="749">
        <f>F109*'[3]Összesen'!Q109</f>
        <v>0</v>
      </c>
    </row>
    <row r="110" spans="1:13" ht="12.75">
      <c r="A110" s="758" t="s">
        <v>69</v>
      </c>
      <c r="B110" s="747" t="s">
        <v>70</v>
      </c>
      <c r="C110" s="759"/>
      <c r="D110" s="747"/>
      <c r="E110" s="760"/>
      <c r="F110" s="759"/>
      <c r="G110" s="759">
        <v>21</v>
      </c>
      <c r="H110" s="759">
        <v>0.31</v>
      </c>
      <c r="I110" s="759"/>
      <c r="J110" s="759">
        <f>ROUND(D110/G110*H110,1)</f>
        <v>0</v>
      </c>
      <c r="K110" s="759">
        <f t="shared" si="4"/>
        <v>0</v>
      </c>
      <c r="L110" s="748">
        <v>2540000</v>
      </c>
      <c r="M110" s="749">
        <f>F110*'[3]Összesen'!Q110</f>
        <v>0</v>
      </c>
    </row>
    <row r="111" spans="1:13" ht="12.75">
      <c r="A111" s="758" t="s">
        <v>71</v>
      </c>
      <c r="B111" s="747" t="s">
        <v>66</v>
      </c>
      <c r="C111" s="759"/>
      <c r="D111" s="747"/>
      <c r="E111" s="760"/>
      <c r="F111" s="759"/>
      <c r="G111" s="759">
        <v>16</v>
      </c>
      <c r="H111" s="759">
        <v>0.31</v>
      </c>
      <c r="I111" s="759"/>
      <c r="J111" s="759">
        <f>ROUND(D111/G111*H111,1)</f>
        <v>0</v>
      </c>
      <c r="K111" s="759">
        <f t="shared" si="4"/>
        <v>0</v>
      </c>
      <c r="L111" s="748">
        <v>2540000</v>
      </c>
      <c r="M111" s="749">
        <f>F111*'[3]Összesen'!Q111</f>
        <v>0</v>
      </c>
    </row>
    <row r="112" spans="1:13" ht="12.75">
      <c r="A112" s="745" t="s">
        <v>72</v>
      </c>
      <c r="B112" s="747" t="s">
        <v>73</v>
      </c>
      <c r="C112" s="747"/>
      <c r="D112" s="747"/>
      <c r="E112" s="760"/>
      <c r="F112" s="747"/>
      <c r="G112" s="747"/>
      <c r="H112" s="747"/>
      <c r="I112" s="747">
        <v>3630000</v>
      </c>
      <c r="J112" s="759" t="e">
        <f aca="true" t="shared" si="5" ref="J112:J143">ROUND(F112/G112*H112,1)</f>
        <v>#DIV/0!</v>
      </c>
      <c r="K112" s="759" t="e">
        <f t="shared" si="4"/>
        <v>#DIV/0!</v>
      </c>
      <c r="L112" s="748">
        <v>45000</v>
      </c>
      <c r="M112" s="749">
        <f>F112*'[3]Összesen'!Q112</f>
        <v>0</v>
      </c>
    </row>
    <row r="113" spans="1:13" ht="12.75">
      <c r="A113" s="745" t="s">
        <v>74</v>
      </c>
      <c r="B113" s="747" t="s">
        <v>73</v>
      </c>
      <c r="C113" s="747"/>
      <c r="D113" s="747"/>
      <c r="E113" s="760"/>
      <c r="F113" s="747"/>
      <c r="G113" s="747"/>
      <c r="H113" s="747"/>
      <c r="I113" s="747"/>
      <c r="J113" s="759" t="e">
        <f t="shared" si="5"/>
        <v>#DIV/0!</v>
      </c>
      <c r="K113" s="759" t="e">
        <f t="shared" si="4"/>
        <v>#DIV/0!</v>
      </c>
      <c r="L113" s="748">
        <v>45000</v>
      </c>
      <c r="M113" s="749">
        <f>F113*'[3]Összesen'!Q113</f>
        <v>0</v>
      </c>
    </row>
    <row r="114" spans="1:13" ht="12.75">
      <c r="A114" s="745" t="s">
        <v>75</v>
      </c>
      <c r="B114" s="747" t="s">
        <v>73</v>
      </c>
      <c r="C114" s="747"/>
      <c r="D114" s="747"/>
      <c r="E114" s="760"/>
      <c r="F114" s="747"/>
      <c r="G114" s="747"/>
      <c r="H114" s="747"/>
      <c r="I114" s="747">
        <v>1890000</v>
      </c>
      <c r="J114" s="759" t="e">
        <f t="shared" si="5"/>
        <v>#DIV/0!</v>
      </c>
      <c r="K114" s="759" t="e">
        <f t="shared" si="4"/>
        <v>#DIV/0!</v>
      </c>
      <c r="L114" s="748">
        <v>45000</v>
      </c>
      <c r="M114" s="749">
        <f>F114*'[3]Összesen'!Q114</f>
        <v>0</v>
      </c>
    </row>
    <row r="115" spans="1:13" ht="12.75">
      <c r="A115" s="745" t="s">
        <v>76</v>
      </c>
      <c r="B115" s="747" t="s">
        <v>73</v>
      </c>
      <c r="C115" s="747"/>
      <c r="D115" s="747"/>
      <c r="E115" s="760"/>
      <c r="F115" s="747"/>
      <c r="G115" s="747"/>
      <c r="H115" s="747"/>
      <c r="I115" s="747"/>
      <c r="J115" s="759" t="e">
        <f t="shared" si="5"/>
        <v>#DIV/0!</v>
      </c>
      <c r="K115" s="759" t="e">
        <f t="shared" si="4"/>
        <v>#DIV/0!</v>
      </c>
      <c r="L115" s="748">
        <v>43000</v>
      </c>
      <c r="M115" s="749">
        <f>F115*'[3]Összesen'!Q115</f>
        <v>0</v>
      </c>
    </row>
    <row r="116" spans="1:13" ht="12.75">
      <c r="A116" s="745" t="s">
        <v>77</v>
      </c>
      <c r="B116" s="747" t="s">
        <v>73</v>
      </c>
      <c r="C116" s="747"/>
      <c r="D116" s="747"/>
      <c r="E116" s="760"/>
      <c r="F116" s="747"/>
      <c r="G116" s="747"/>
      <c r="H116" s="747"/>
      <c r="I116" s="747"/>
      <c r="J116" s="759" t="e">
        <f t="shared" si="5"/>
        <v>#DIV/0!</v>
      </c>
      <c r="K116" s="759" t="e">
        <f t="shared" si="4"/>
        <v>#DIV/0!</v>
      </c>
      <c r="L116" s="748">
        <v>43000</v>
      </c>
      <c r="M116" s="749">
        <f>F116*'[3]Összesen'!Q116</f>
        <v>0</v>
      </c>
    </row>
    <row r="117" spans="1:13" ht="12.75">
      <c r="A117" s="745" t="s">
        <v>78</v>
      </c>
      <c r="B117" s="747" t="s">
        <v>73</v>
      </c>
      <c r="C117" s="747"/>
      <c r="D117" s="747"/>
      <c r="E117" s="760"/>
      <c r="F117" s="747"/>
      <c r="G117" s="747"/>
      <c r="H117" s="747"/>
      <c r="I117" s="747"/>
      <c r="J117" s="759" t="e">
        <f t="shared" si="5"/>
        <v>#DIV/0!</v>
      </c>
      <c r="K117" s="759" t="e">
        <f t="shared" si="4"/>
        <v>#DIV/0!</v>
      </c>
      <c r="L117" s="748">
        <v>43000</v>
      </c>
      <c r="M117" s="749">
        <f>F117*'[3]Összesen'!Q117</f>
        <v>0</v>
      </c>
    </row>
    <row r="118" spans="1:13" ht="12.75">
      <c r="A118" s="758" t="s">
        <v>79</v>
      </c>
      <c r="B118" s="761" t="s">
        <v>80</v>
      </c>
      <c r="C118" s="747"/>
      <c r="D118" s="747"/>
      <c r="E118" s="760"/>
      <c r="F118" s="747"/>
      <c r="G118" s="747"/>
      <c r="H118" s="747"/>
      <c r="I118" s="747">
        <v>2049667</v>
      </c>
      <c r="J118" s="759" t="e">
        <f t="shared" si="5"/>
        <v>#DIV/0!</v>
      </c>
      <c r="K118" s="759" t="e">
        <f t="shared" si="4"/>
        <v>#DIV/0!</v>
      </c>
      <c r="L118" s="748">
        <v>71500</v>
      </c>
      <c r="M118" s="749">
        <f>F118*'[3]Összesen'!Q118</f>
        <v>0</v>
      </c>
    </row>
    <row r="119" spans="1:13" ht="12.75">
      <c r="A119" s="758" t="s">
        <v>81</v>
      </c>
      <c r="B119" s="761" t="s">
        <v>80</v>
      </c>
      <c r="C119" s="747"/>
      <c r="D119" s="747"/>
      <c r="E119" s="760"/>
      <c r="F119" s="747"/>
      <c r="G119" s="747"/>
      <c r="H119" s="747"/>
      <c r="I119" s="747">
        <v>715000</v>
      </c>
      <c r="J119" s="759" t="e">
        <f t="shared" si="5"/>
        <v>#DIV/0!</v>
      </c>
      <c r="K119" s="759" t="e">
        <f t="shared" si="4"/>
        <v>#DIV/0!</v>
      </c>
      <c r="L119" s="748">
        <v>68000</v>
      </c>
      <c r="M119" s="749">
        <f>F119*'[3]Összesen'!Q119</f>
        <v>0</v>
      </c>
    </row>
    <row r="120" spans="1:13" ht="22.5">
      <c r="A120" s="758" t="s">
        <v>82</v>
      </c>
      <c r="B120" s="746" t="s">
        <v>83</v>
      </c>
      <c r="C120" s="747">
        <v>179</v>
      </c>
      <c r="D120" s="747"/>
      <c r="E120" s="760"/>
      <c r="F120" s="747">
        <v>179</v>
      </c>
      <c r="G120" s="747"/>
      <c r="H120" s="747"/>
      <c r="I120" s="747">
        <v>4830000</v>
      </c>
      <c r="J120" s="759" t="e">
        <f t="shared" si="5"/>
        <v>#DIV/0!</v>
      </c>
      <c r="K120" s="759" t="e">
        <f t="shared" si="4"/>
        <v>#DIV/0!</v>
      </c>
      <c r="L120" s="748">
        <v>18000</v>
      </c>
      <c r="M120" s="749">
        <f>F120*'[3]Összesen'!Q120</f>
        <v>2148000</v>
      </c>
    </row>
    <row r="121" spans="1:13" ht="22.5">
      <c r="A121" s="758" t="s">
        <v>84</v>
      </c>
      <c r="B121" s="746" t="s">
        <v>83</v>
      </c>
      <c r="C121" s="747"/>
      <c r="D121" s="747">
        <v>180</v>
      </c>
      <c r="E121" s="760"/>
      <c r="F121" s="747"/>
      <c r="G121" s="747"/>
      <c r="H121" s="747"/>
      <c r="I121" s="747">
        <v>2850000</v>
      </c>
      <c r="J121" s="759" t="e">
        <f t="shared" si="5"/>
        <v>#DIV/0!</v>
      </c>
      <c r="K121" s="759" t="e">
        <f t="shared" si="4"/>
        <v>#DIV/0!</v>
      </c>
      <c r="L121" s="748">
        <v>18000</v>
      </c>
      <c r="M121" s="749">
        <f>D121*'[3]Összesen'!Q121</f>
        <v>1080000</v>
      </c>
    </row>
    <row r="122" spans="1:13" ht="12.75">
      <c r="A122" s="758" t="s">
        <v>85</v>
      </c>
      <c r="B122" s="747" t="s">
        <v>86</v>
      </c>
      <c r="C122" s="747"/>
      <c r="D122" s="747"/>
      <c r="E122" s="760"/>
      <c r="F122" s="747"/>
      <c r="G122" s="759"/>
      <c r="H122" s="759"/>
      <c r="I122" s="759">
        <v>4530000</v>
      </c>
      <c r="J122" s="759" t="e">
        <f t="shared" si="5"/>
        <v>#DIV/0!</v>
      </c>
      <c r="K122" s="759" t="e">
        <f t="shared" si="4"/>
        <v>#DIV/0!</v>
      </c>
      <c r="L122" s="748">
        <v>45000</v>
      </c>
      <c r="M122" s="749">
        <f>F122*'[3]Összesen'!Q122</f>
        <v>0</v>
      </c>
    </row>
    <row r="123" spans="1:13" ht="12.75">
      <c r="A123" s="758" t="s">
        <v>87</v>
      </c>
      <c r="B123" s="747" t="s">
        <v>86</v>
      </c>
      <c r="C123" s="759"/>
      <c r="D123" s="747"/>
      <c r="E123" s="760"/>
      <c r="F123" s="759"/>
      <c r="G123" s="759"/>
      <c r="H123" s="759"/>
      <c r="I123" s="759">
        <v>1740000</v>
      </c>
      <c r="J123" s="759" t="e">
        <f t="shared" si="5"/>
        <v>#DIV/0!</v>
      </c>
      <c r="K123" s="759" t="e">
        <f aca="true" t="shared" si="6" ref="K123:K143">ROUND(F123/G123*H123,1)</f>
        <v>#DIV/0!</v>
      </c>
      <c r="L123" s="748">
        <v>42800</v>
      </c>
      <c r="M123" s="749">
        <f>F123*'[3]Összesen'!Q123</f>
        <v>0</v>
      </c>
    </row>
    <row r="124" spans="1:13" ht="12.75">
      <c r="A124" s="758" t="s">
        <v>88</v>
      </c>
      <c r="B124" s="747" t="s">
        <v>89</v>
      </c>
      <c r="C124" s="747"/>
      <c r="D124" s="747"/>
      <c r="E124" s="760"/>
      <c r="F124" s="747"/>
      <c r="G124" s="747"/>
      <c r="H124" s="747"/>
      <c r="I124" s="747"/>
      <c r="J124" s="759" t="e">
        <f t="shared" si="5"/>
        <v>#DIV/0!</v>
      </c>
      <c r="K124" s="759" t="e">
        <f t="shared" si="6"/>
        <v>#DIV/0!</v>
      </c>
      <c r="L124" s="748">
        <v>45000</v>
      </c>
      <c r="M124" s="749">
        <f>F124*'[3]Összesen'!Q124</f>
        <v>0</v>
      </c>
    </row>
    <row r="125" spans="1:13" ht="12.75">
      <c r="A125" s="758" t="s">
        <v>90</v>
      </c>
      <c r="B125" s="747" t="s">
        <v>91</v>
      </c>
      <c r="C125" s="747"/>
      <c r="D125" s="747"/>
      <c r="E125" s="760"/>
      <c r="F125" s="747"/>
      <c r="G125" s="747"/>
      <c r="H125" s="747"/>
      <c r="I125" s="747"/>
      <c r="J125" s="759" t="e">
        <f t="shared" si="5"/>
        <v>#DIV/0!</v>
      </c>
      <c r="K125" s="759" t="e">
        <f t="shared" si="6"/>
        <v>#DIV/0!</v>
      </c>
      <c r="L125" s="748">
        <v>45000</v>
      </c>
      <c r="M125" s="749">
        <f>F125*'[3]Összesen'!Q125</f>
        <v>0</v>
      </c>
    </row>
    <row r="126" spans="1:13" ht="12.75">
      <c r="A126" s="758" t="s">
        <v>85</v>
      </c>
      <c r="B126" s="747" t="s">
        <v>92</v>
      </c>
      <c r="C126" s="747"/>
      <c r="D126" s="747"/>
      <c r="E126" s="760"/>
      <c r="F126" s="747"/>
      <c r="G126" s="747"/>
      <c r="H126" s="747"/>
      <c r="I126" s="747"/>
      <c r="J126" s="759" t="e">
        <f t="shared" si="5"/>
        <v>#DIV/0!</v>
      </c>
      <c r="K126" s="759" t="e">
        <f t="shared" si="6"/>
        <v>#DIV/0!</v>
      </c>
      <c r="L126" s="748">
        <v>45000</v>
      </c>
      <c r="M126" s="749">
        <f>F126*'[3]Összesen'!Q126</f>
        <v>0</v>
      </c>
    </row>
    <row r="127" spans="1:13" ht="12.75">
      <c r="A127" s="758" t="s">
        <v>87</v>
      </c>
      <c r="B127" s="747" t="s">
        <v>89</v>
      </c>
      <c r="C127" s="747"/>
      <c r="D127" s="747"/>
      <c r="E127" s="760"/>
      <c r="F127" s="747"/>
      <c r="G127" s="747"/>
      <c r="H127" s="747"/>
      <c r="I127" s="747"/>
      <c r="J127" s="759" t="e">
        <f t="shared" si="5"/>
        <v>#DIV/0!</v>
      </c>
      <c r="K127" s="759" t="e">
        <f t="shared" si="6"/>
        <v>#DIV/0!</v>
      </c>
      <c r="L127" s="748">
        <v>42800</v>
      </c>
      <c r="M127" s="749">
        <f>F127*'[3]Összesen'!Q127</f>
        <v>0</v>
      </c>
    </row>
    <row r="128" spans="1:13" ht="12.75">
      <c r="A128" s="758" t="s">
        <v>88</v>
      </c>
      <c r="B128" s="747" t="s">
        <v>91</v>
      </c>
      <c r="C128" s="747"/>
      <c r="D128" s="747"/>
      <c r="E128" s="760"/>
      <c r="F128" s="747"/>
      <c r="G128" s="747"/>
      <c r="H128" s="747"/>
      <c r="I128" s="747"/>
      <c r="J128" s="759" t="e">
        <f t="shared" si="5"/>
        <v>#DIV/0!</v>
      </c>
      <c r="K128" s="759" t="e">
        <f t="shared" si="6"/>
        <v>#DIV/0!</v>
      </c>
      <c r="L128" s="748">
        <v>42800</v>
      </c>
      <c r="M128" s="749">
        <f>F128*'[3]Összesen'!Q128</f>
        <v>0</v>
      </c>
    </row>
    <row r="129" spans="1:13" ht="12.75">
      <c r="A129" s="758" t="s">
        <v>90</v>
      </c>
      <c r="B129" s="747" t="s">
        <v>92</v>
      </c>
      <c r="C129" s="747"/>
      <c r="D129" s="747"/>
      <c r="E129" s="760"/>
      <c r="F129" s="747"/>
      <c r="G129" s="747"/>
      <c r="H129" s="747"/>
      <c r="I129" s="747"/>
      <c r="J129" s="759" t="e">
        <f t="shared" si="5"/>
        <v>#DIV/0!</v>
      </c>
      <c r="K129" s="759" t="e">
        <f t="shared" si="6"/>
        <v>#DIV/0!</v>
      </c>
      <c r="L129" s="748">
        <v>42800</v>
      </c>
      <c r="M129" s="749">
        <f>F129*'[3]Összesen'!Q129</f>
        <v>0</v>
      </c>
    </row>
    <row r="130" spans="1:13" ht="12.75">
      <c r="A130" s="758" t="s">
        <v>93</v>
      </c>
      <c r="B130" s="747" t="s">
        <v>94</v>
      </c>
      <c r="C130" s="747"/>
      <c r="D130" s="747"/>
      <c r="E130" s="760"/>
      <c r="F130" s="747"/>
      <c r="G130" s="747"/>
      <c r="H130" s="747"/>
      <c r="I130" s="747">
        <v>576000</v>
      </c>
      <c r="J130" s="759" t="e">
        <f t="shared" si="5"/>
        <v>#DIV/0!</v>
      </c>
      <c r="K130" s="759" t="e">
        <f t="shared" si="6"/>
        <v>#DIV/0!</v>
      </c>
      <c r="L130" s="748"/>
      <c r="M130" s="749"/>
    </row>
    <row r="131" spans="1:13" ht="12.75">
      <c r="A131" s="758" t="s">
        <v>95</v>
      </c>
      <c r="B131" s="747" t="s">
        <v>96</v>
      </c>
      <c r="C131" s="747"/>
      <c r="D131" s="747"/>
      <c r="E131" s="760"/>
      <c r="F131" s="747"/>
      <c r="G131" s="747"/>
      <c r="H131" s="747"/>
      <c r="I131" s="747"/>
      <c r="J131" s="759" t="e">
        <f t="shared" si="5"/>
        <v>#DIV/0!</v>
      </c>
      <c r="K131" s="759" t="e">
        <f t="shared" si="6"/>
        <v>#DIV/0!</v>
      </c>
      <c r="L131" s="748">
        <v>20000</v>
      </c>
      <c r="M131" s="749">
        <f>F131*'[3]Összesen'!Q131</f>
        <v>0</v>
      </c>
    </row>
    <row r="132" spans="1:13" ht="22.5">
      <c r="A132" s="758" t="s">
        <v>97</v>
      </c>
      <c r="B132" s="746" t="s">
        <v>98</v>
      </c>
      <c r="C132" s="747"/>
      <c r="D132" s="747"/>
      <c r="E132" s="760"/>
      <c r="F132" s="747"/>
      <c r="G132" s="747"/>
      <c r="H132" s="747"/>
      <c r="I132" s="747">
        <v>44961000</v>
      </c>
      <c r="J132" s="759" t="e">
        <f t="shared" si="5"/>
        <v>#DIV/0!</v>
      </c>
      <c r="K132" s="759" t="e">
        <f t="shared" si="6"/>
        <v>#DIV/0!</v>
      </c>
      <c r="L132" s="748">
        <v>65000</v>
      </c>
      <c r="M132" s="749">
        <f>F132*'[3]Összesen'!Q132</f>
        <v>0</v>
      </c>
    </row>
    <row r="133" spans="1:13" ht="12.75">
      <c r="A133" s="758" t="s">
        <v>99</v>
      </c>
      <c r="B133" s="746" t="s">
        <v>100</v>
      </c>
      <c r="C133" s="747"/>
      <c r="D133" s="747"/>
      <c r="E133" s="760"/>
      <c r="F133" s="747"/>
      <c r="G133" s="747"/>
      <c r="H133" s="747"/>
      <c r="I133" s="747"/>
      <c r="J133" s="759" t="e">
        <f t="shared" si="5"/>
        <v>#DIV/0!</v>
      </c>
      <c r="K133" s="759" t="e">
        <f t="shared" si="6"/>
        <v>#DIV/0!</v>
      </c>
      <c r="L133" s="748">
        <v>65000</v>
      </c>
      <c r="M133" s="749">
        <f>F133*'[3]Összesen'!Q133</f>
        <v>0</v>
      </c>
    </row>
    <row r="134" spans="1:13" ht="12.75">
      <c r="A134" s="758" t="s">
        <v>101</v>
      </c>
      <c r="B134" s="746" t="s">
        <v>102</v>
      </c>
      <c r="C134" s="747"/>
      <c r="D134" s="747"/>
      <c r="E134" s="760"/>
      <c r="F134" s="747"/>
      <c r="G134" s="747"/>
      <c r="H134" s="747"/>
      <c r="I134" s="747"/>
      <c r="J134" s="759" t="e">
        <f t="shared" si="5"/>
        <v>#DIV/0!</v>
      </c>
      <c r="K134" s="759" t="e">
        <f t="shared" si="6"/>
        <v>#DIV/0!</v>
      </c>
      <c r="L134" s="748">
        <v>65000</v>
      </c>
      <c r="M134" s="749">
        <f>F134*'[3]Összesen'!Q134</f>
        <v>0</v>
      </c>
    </row>
    <row r="135" spans="1:13" ht="22.5">
      <c r="A135" s="758" t="s">
        <v>103</v>
      </c>
      <c r="B135" s="746" t="s">
        <v>104</v>
      </c>
      <c r="C135" s="747"/>
      <c r="D135" s="747"/>
      <c r="E135" s="760"/>
      <c r="F135" s="747"/>
      <c r="G135" s="747"/>
      <c r="H135" s="747"/>
      <c r="I135" s="747"/>
      <c r="J135" s="759" t="e">
        <f t="shared" si="5"/>
        <v>#DIV/0!</v>
      </c>
      <c r="K135" s="759" t="e">
        <f t="shared" si="6"/>
        <v>#DIV/0!</v>
      </c>
      <c r="L135" s="748">
        <v>65000</v>
      </c>
      <c r="M135" s="749">
        <f>F135*'[3]Összesen'!Q135</f>
        <v>0</v>
      </c>
    </row>
    <row r="136" spans="1:13" ht="22.5">
      <c r="A136" s="758" t="s">
        <v>105</v>
      </c>
      <c r="B136" s="746" t="s">
        <v>106</v>
      </c>
      <c r="C136" s="747"/>
      <c r="D136" s="747"/>
      <c r="E136" s="760"/>
      <c r="F136" s="747"/>
      <c r="G136" s="747"/>
      <c r="H136" s="747"/>
      <c r="I136" s="747"/>
      <c r="J136" s="759" t="e">
        <f t="shared" si="5"/>
        <v>#DIV/0!</v>
      </c>
      <c r="K136" s="759" t="e">
        <f t="shared" si="6"/>
        <v>#DIV/0!</v>
      </c>
      <c r="L136" s="748">
        <v>65000</v>
      </c>
      <c r="M136" s="749">
        <f>F136*'[3]Összesen'!Q136</f>
        <v>0</v>
      </c>
    </row>
    <row r="137" spans="1:13" ht="22.5">
      <c r="A137" s="758" t="s">
        <v>107</v>
      </c>
      <c r="B137" s="746" t="s">
        <v>108</v>
      </c>
      <c r="C137" s="747"/>
      <c r="D137" s="747"/>
      <c r="E137" s="760"/>
      <c r="F137" s="747"/>
      <c r="G137" s="747"/>
      <c r="H137" s="747"/>
      <c r="I137" s="747"/>
      <c r="J137" s="759" t="e">
        <f t="shared" si="5"/>
        <v>#DIV/0!</v>
      </c>
      <c r="K137" s="759" t="e">
        <f t="shared" si="6"/>
        <v>#DIV/0!</v>
      </c>
      <c r="L137" s="748">
        <v>65000</v>
      </c>
      <c r="M137" s="749">
        <f>F137*'[3]Összesen'!Q137</f>
        <v>0</v>
      </c>
    </row>
    <row r="138" spans="1:13" ht="12.75">
      <c r="A138" s="758" t="s">
        <v>109</v>
      </c>
      <c r="B138" s="747" t="s">
        <v>110</v>
      </c>
      <c r="C138" s="747"/>
      <c r="D138" s="747">
        <v>154</v>
      </c>
      <c r="E138" s="760"/>
      <c r="F138" s="747">
        <v>133</v>
      </c>
      <c r="G138" s="747"/>
      <c r="H138" s="747"/>
      <c r="I138" s="747">
        <v>952000</v>
      </c>
      <c r="J138" s="759" t="e">
        <f t="shared" si="5"/>
        <v>#DIV/0!</v>
      </c>
      <c r="K138" s="759" t="e">
        <f t="shared" si="6"/>
        <v>#DIV/0!</v>
      </c>
      <c r="L138" s="748">
        <v>10000</v>
      </c>
      <c r="M138" s="749">
        <v>1540000</v>
      </c>
    </row>
    <row r="139" spans="1:13" ht="12.75">
      <c r="A139" s="758" t="s">
        <v>111</v>
      </c>
      <c r="B139" s="747" t="s">
        <v>112</v>
      </c>
      <c r="C139" s="747"/>
      <c r="D139" s="747">
        <v>319</v>
      </c>
      <c r="E139" s="760"/>
      <c r="F139" s="747"/>
      <c r="G139" s="747"/>
      <c r="H139" s="747"/>
      <c r="I139" s="747">
        <v>2741000</v>
      </c>
      <c r="J139" s="759" t="e">
        <f t="shared" si="5"/>
        <v>#DIV/0!</v>
      </c>
      <c r="K139" s="759" t="e">
        <f t="shared" si="6"/>
        <v>#DIV/0!</v>
      </c>
      <c r="L139" s="748">
        <v>1000</v>
      </c>
      <c r="M139" s="749">
        <f>D139*'[3]Összesen'!Q139</f>
        <v>319000</v>
      </c>
    </row>
    <row r="140" spans="1:13" ht="12.75">
      <c r="A140" s="758" t="s">
        <v>113</v>
      </c>
      <c r="B140" s="747" t="s">
        <v>114</v>
      </c>
      <c r="C140" s="747"/>
      <c r="D140" s="747"/>
      <c r="E140" s="760"/>
      <c r="F140" s="747"/>
      <c r="G140" s="747"/>
      <c r="H140" s="747"/>
      <c r="I140" s="747">
        <v>5520000</v>
      </c>
      <c r="J140" s="759" t="e">
        <f t="shared" si="5"/>
        <v>#DIV/0!</v>
      </c>
      <c r="K140" s="759" t="e">
        <f t="shared" si="6"/>
        <v>#DIV/0!</v>
      </c>
      <c r="L140" s="748">
        <v>240000</v>
      </c>
      <c r="M140" s="749"/>
    </row>
    <row r="141" spans="1:13" ht="12.75">
      <c r="A141" s="758" t="s">
        <v>113</v>
      </c>
      <c r="B141" s="747" t="s">
        <v>114</v>
      </c>
      <c r="C141" s="747"/>
      <c r="D141" s="747"/>
      <c r="E141" s="760"/>
      <c r="F141" s="747"/>
      <c r="G141" s="747"/>
      <c r="H141" s="747"/>
      <c r="I141" s="747"/>
      <c r="J141" s="759" t="e">
        <f t="shared" si="5"/>
        <v>#DIV/0!</v>
      </c>
      <c r="K141" s="759" t="e">
        <f t="shared" si="6"/>
        <v>#DIV/0!</v>
      </c>
      <c r="L141" s="748">
        <v>239000</v>
      </c>
      <c r="M141" s="749"/>
    </row>
    <row r="142" spans="1:13" ht="12.75">
      <c r="A142" s="758" t="s">
        <v>115</v>
      </c>
      <c r="B142" s="747" t="s">
        <v>116</v>
      </c>
      <c r="C142" s="747"/>
      <c r="D142" s="747"/>
      <c r="E142" s="760"/>
      <c r="F142" s="747"/>
      <c r="G142" s="747"/>
      <c r="H142" s="747"/>
      <c r="I142" s="747">
        <v>2600000</v>
      </c>
      <c r="J142" s="759" t="e">
        <f t="shared" si="5"/>
        <v>#DIV/0!</v>
      </c>
      <c r="K142" s="759" t="e">
        <f t="shared" si="6"/>
        <v>#DIV/0!</v>
      </c>
      <c r="L142" s="748">
        <v>325000</v>
      </c>
      <c r="M142" s="749"/>
    </row>
    <row r="143" spans="1:13" ht="12.75">
      <c r="A143" s="758" t="s">
        <v>115</v>
      </c>
      <c r="B143" s="747" t="s">
        <v>116</v>
      </c>
      <c r="C143" s="747"/>
      <c r="D143" s="747"/>
      <c r="E143" s="760"/>
      <c r="F143" s="747"/>
      <c r="G143" s="747"/>
      <c r="H143" s="747"/>
      <c r="I143" s="747"/>
      <c r="J143" s="759" t="e">
        <f t="shared" si="5"/>
        <v>#DIV/0!</v>
      </c>
      <c r="K143" s="759" t="e">
        <f t="shared" si="6"/>
        <v>#DIV/0!</v>
      </c>
      <c r="L143" s="748">
        <v>322000</v>
      </c>
      <c r="M143" s="749">
        <f>F143*'[3]Összesen'!Q143</f>
        <v>0</v>
      </c>
    </row>
    <row r="144" spans="1:13" ht="12.75">
      <c r="A144" s="758"/>
      <c r="B144" s="747" t="s">
        <v>117</v>
      </c>
      <c r="C144" s="747"/>
      <c r="D144" s="747">
        <v>319</v>
      </c>
      <c r="E144" s="760"/>
      <c r="F144" s="747"/>
      <c r="G144" s="747"/>
      <c r="H144" s="747"/>
      <c r="I144" s="747"/>
      <c r="J144" s="759"/>
      <c r="K144" s="759"/>
      <c r="L144" s="748">
        <v>430</v>
      </c>
      <c r="M144" s="749">
        <v>136532</v>
      </c>
    </row>
    <row r="145" spans="1:13" ht="12.75">
      <c r="A145" s="758"/>
      <c r="B145" s="747" t="s">
        <v>117</v>
      </c>
      <c r="C145" s="747"/>
      <c r="D145" s="747"/>
      <c r="E145" s="760"/>
      <c r="F145" s="747"/>
      <c r="G145" s="747"/>
      <c r="H145" s="747"/>
      <c r="I145" s="747"/>
      <c r="J145" s="759"/>
      <c r="K145" s="759"/>
      <c r="L145" s="748">
        <v>430</v>
      </c>
      <c r="M145" s="749">
        <f>F145*'[3]Összesen'!Q145</f>
        <v>0</v>
      </c>
    </row>
    <row r="146" spans="1:13" ht="23.25" customHeight="1">
      <c r="A146" s="758">
        <v>18</v>
      </c>
      <c r="B146" s="746" t="s">
        <v>118</v>
      </c>
      <c r="C146" s="747"/>
      <c r="D146" s="747"/>
      <c r="E146" s="760"/>
      <c r="F146" s="747"/>
      <c r="G146" s="747"/>
      <c r="H146" s="747"/>
      <c r="I146" s="747"/>
      <c r="J146" s="759"/>
      <c r="K146" s="759" t="e">
        <f>ROUND(F146/G146*H146,1)</f>
        <v>#DIV/0!</v>
      </c>
      <c r="L146" s="748"/>
      <c r="M146" s="749"/>
    </row>
    <row r="147" spans="1:13" ht="13.5" thickBot="1">
      <c r="A147" s="1143" t="s">
        <v>119</v>
      </c>
      <c r="B147" s="1144"/>
      <c r="C147" s="1144"/>
      <c r="D147" s="1144"/>
      <c r="E147" s="1144"/>
      <c r="F147" s="1144"/>
      <c r="G147" s="1144"/>
      <c r="H147" s="1144"/>
      <c r="I147" s="1144"/>
      <c r="J147" s="1144"/>
      <c r="K147" s="1144"/>
      <c r="L147" s="748">
        <v>1061</v>
      </c>
      <c r="M147" s="802">
        <f>SUM(M49:M146)</f>
        <v>86811272.82684033</v>
      </c>
    </row>
    <row r="148" spans="1:13" ht="13.5" thickBot="1">
      <c r="A148" s="764"/>
      <c r="B148" s="764"/>
      <c r="C148" s="764"/>
      <c r="D148" s="764"/>
      <c r="E148" s="764"/>
      <c r="F148" s="764"/>
      <c r="G148" s="764"/>
      <c r="H148" s="764"/>
      <c r="I148" s="764"/>
      <c r="J148" s="764"/>
      <c r="K148" s="764"/>
      <c r="L148" s="764"/>
      <c r="M148" s="803"/>
    </row>
    <row r="149" spans="1:13" ht="13.5" thickBot="1">
      <c r="A149" s="765" t="s">
        <v>120</v>
      </c>
      <c r="B149" s="766" t="s">
        <v>121</v>
      </c>
      <c r="C149" s="766">
        <v>31</v>
      </c>
      <c r="D149" s="766"/>
      <c r="E149" s="766">
        <v>283</v>
      </c>
      <c r="F149" s="766">
        <v>31</v>
      </c>
      <c r="G149" s="766"/>
      <c r="H149" s="766"/>
      <c r="I149" s="766"/>
      <c r="J149" s="766"/>
      <c r="K149" s="766"/>
      <c r="L149" s="767">
        <v>11700</v>
      </c>
      <c r="M149" s="804">
        <v>241800</v>
      </c>
    </row>
    <row r="150" spans="1:13" ht="12.75">
      <c r="A150" s="765" t="s">
        <v>120</v>
      </c>
      <c r="B150" s="766" t="s">
        <v>122</v>
      </c>
      <c r="C150" s="770"/>
      <c r="D150" s="770">
        <v>31</v>
      </c>
      <c r="E150" s="770"/>
      <c r="F150" s="770"/>
      <c r="G150" s="770"/>
      <c r="H150" s="770"/>
      <c r="I150" s="770"/>
      <c r="J150" s="770"/>
      <c r="K150" s="770"/>
      <c r="L150" s="771">
        <v>11700</v>
      </c>
      <c r="M150" s="804">
        <v>120900</v>
      </c>
    </row>
    <row r="151" spans="1:13" ht="2.25" customHeight="1">
      <c r="A151" s="745"/>
      <c r="B151" s="747"/>
      <c r="C151" s="747"/>
      <c r="D151" s="747"/>
      <c r="E151" s="747"/>
      <c r="F151" s="747"/>
      <c r="G151" s="747"/>
      <c r="H151" s="747"/>
      <c r="I151" s="747"/>
      <c r="J151" s="747"/>
      <c r="K151" s="747"/>
      <c r="L151" s="771"/>
      <c r="M151" s="804"/>
    </row>
    <row r="152" spans="1:13" ht="12.75" hidden="1">
      <c r="A152" s="745"/>
      <c r="B152" s="747"/>
      <c r="C152" s="747"/>
      <c r="D152" s="747"/>
      <c r="E152" s="747"/>
      <c r="F152" s="770"/>
      <c r="G152" s="770"/>
      <c r="H152" s="770"/>
      <c r="I152" s="770"/>
      <c r="J152" s="770"/>
      <c r="K152" s="770"/>
      <c r="L152" s="771"/>
      <c r="M152" s="804"/>
    </row>
    <row r="153" spans="1:13" ht="22.5" customHeight="1" hidden="1">
      <c r="A153" s="772"/>
      <c r="B153" s="773"/>
      <c r="C153" s="747"/>
      <c r="D153" s="747"/>
      <c r="E153" s="747"/>
      <c r="F153" s="770"/>
      <c r="G153" s="770"/>
      <c r="H153" s="770"/>
      <c r="I153" s="770"/>
      <c r="J153" s="770"/>
      <c r="K153" s="770"/>
      <c r="L153" s="771"/>
      <c r="M153" s="804"/>
    </row>
    <row r="154" spans="1:13" ht="24" customHeight="1" hidden="1">
      <c r="A154" s="745"/>
      <c r="B154" s="746"/>
      <c r="C154" s="747"/>
      <c r="D154" s="747"/>
      <c r="E154" s="747"/>
      <c r="F154" s="747"/>
      <c r="G154" s="747"/>
      <c r="H154" s="747"/>
      <c r="I154" s="747"/>
      <c r="J154" s="747"/>
      <c r="K154" s="747"/>
      <c r="L154" s="771"/>
      <c r="M154" s="804"/>
    </row>
    <row r="155" spans="1:13" ht="24" customHeight="1" hidden="1">
      <c r="A155" s="745"/>
      <c r="B155" s="746"/>
      <c r="C155" s="747"/>
      <c r="D155" s="747"/>
      <c r="E155" s="747"/>
      <c r="F155" s="747"/>
      <c r="G155" s="747"/>
      <c r="H155" s="747"/>
      <c r="I155" s="747"/>
      <c r="J155" s="747"/>
      <c r="K155" s="747"/>
      <c r="L155" s="771"/>
      <c r="M155" s="804"/>
    </row>
    <row r="156" spans="1:13" ht="12.75" hidden="1">
      <c r="A156" s="745"/>
      <c r="B156" s="747"/>
      <c r="C156" s="747"/>
      <c r="D156" s="747"/>
      <c r="E156" s="747"/>
      <c r="F156" s="747"/>
      <c r="G156" s="747"/>
      <c r="H156" s="747"/>
      <c r="I156" s="747"/>
      <c r="J156" s="747"/>
      <c r="K156" s="747"/>
      <c r="L156" s="771"/>
      <c r="M156" s="804"/>
    </row>
    <row r="157" spans="1:13" ht="12.75" hidden="1">
      <c r="A157" s="745"/>
      <c r="B157" s="747"/>
      <c r="C157" s="747"/>
      <c r="D157" s="747"/>
      <c r="E157" s="747"/>
      <c r="F157" s="770"/>
      <c r="G157" s="770"/>
      <c r="H157" s="770"/>
      <c r="I157" s="770"/>
      <c r="J157" s="770"/>
      <c r="K157" s="770"/>
      <c r="L157" s="771"/>
      <c r="M157" s="804"/>
    </row>
    <row r="158" spans="1:13" ht="12.75" hidden="1">
      <c r="A158" s="745"/>
      <c r="B158" s="747"/>
      <c r="C158" s="747"/>
      <c r="D158" s="747"/>
      <c r="E158" s="747"/>
      <c r="F158" s="770"/>
      <c r="G158" s="770"/>
      <c r="H158" s="770"/>
      <c r="I158" s="770"/>
      <c r="J158" s="770"/>
      <c r="K158" s="770"/>
      <c r="L158" s="771"/>
      <c r="M158" s="804"/>
    </row>
    <row r="159" spans="1:13" ht="12.75" hidden="1">
      <c r="A159" s="745"/>
      <c r="B159" s="747"/>
      <c r="C159" s="747"/>
      <c r="D159" s="747"/>
      <c r="E159" s="747"/>
      <c r="F159" s="770"/>
      <c r="G159" s="770"/>
      <c r="H159" s="770"/>
      <c r="I159" s="770"/>
      <c r="J159" s="770"/>
      <c r="K159" s="770"/>
      <c r="L159" s="771"/>
      <c r="M159" s="804"/>
    </row>
    <row r="160" spans="1:13" ht="12.75" hidden="1">
      <c r="A160" s="745"/>
      <c r="B160" s="747"/>
      <c r="C160" s="747"/>
      <c r="D160" s="747"/>
      <c r="E160" s="747"/>
      <c r="F160" s="770"/>
      <c r="G160" s="770"/>
      <c r="H160" s="770"/>
      <c r="I160" s="770"/>
      <c r="J160" s="770"/>
      <c r="K160" s="770"/>
      <c r="L160" s="771"/>
      <c r="M160" s="804"/>
    </row>
    <row r="161" spans="1:13" ht="13.5" thickBot="1">
      <c r="A161" s="1143"/>
      <c r="B161" s="1144"/>
      <c r="C161" s="1144"/>
      <c r="D161" s="1144"/>
      <c r="E161" s="1144"/>
      <c r="F161" s="1144"/>
      <c r="G161" s="1144"/>
      <c r="H161" s="1144"/>
      <c r="I161" s="1144"/>
      <c r="J161" s="1144"/>
      <c r="K161" s="1144"/>
      <c r="L161" s="762"/>
      <c r="M161" s="802">
        <f>SUM(M149:M160)</f>
        <v>362700</v>
      </c>
    </row>
    <row r="162" spans="1:13" ht="12" customHeight="1">
      <c r="A162" s="774"/>
      <c r="B162" s="774"/>
      <c r="C162" s="774"/>
      <c r="D162" s="774"/>
      <c r="E162" s="774"/>
      <c r="F162" s="774"/>
      <c r="G162" s="774"/>
      <c r="H162" s="774"/>
      <c r="I162" s="774"/>
      <c r="J162" s="774"/>
      <c r="K162" s="774"/>
      <c r="L162" s="774"/>
      <c r="M162" s="802"/>
    </row>
    <row r="163" spans="1:13" ht="12.75" hidden="1">
      <c r="A163" s="775" t="s">
        <v>139</v>
      </c>
      <c r="B163" s="776" t="s">
        <v>140</v>
      </c>
      <c r="C163" s="776"/>
      <c r="D163" s="776"/>
      <c r="E163" s="776"/>
      <c r="F163" s="776"/>
      <c r="G163" s="776"/>
      <c r="H163" s="776"/>
      <c r="I163" s="776"/>
      <c r="J163" s="776"/>
      <c r="K163" s="776"/>
      <c r="L163" s="777"/>
      <c r="M163" s="804"/>
    </row>
    <row r="164" spans="1:13" ht="12.75" hidden="1">
      <c r="A164" s="778"/>
      <c r="B164" s="779" t="s">
        <v>141</v>
      </c>
      <c r="C164" s="779"/>
      <c r="D164" s="779"/>
      <c r="E164" s="779"/>
      <c r="F164" s="779"/>
      <c r="G164" s="779"/>
      <c r="H164" s="779"/>
      <c r="I164" s="779"/>
      <c r="J164" s="779"/>
      <c r="K164" s="779"/>
      <c r="L164" s="780"/>
      <c r="M164" s="804"/>
    </row>
    <row r="165" spans="1:13" ht="12.75" hidden="1">
      <c r="A165" s="778" t="s">
        <v>142</v>
      </c>
      <c r="B165" s="779" t="s">
        <v>143</v>
      </c>
      <c r="C165" s="779"/>
      <c r="D165" s="779"/>
      <c r="E165" s="779"/>
      <c r="F165" s="779"/>
      <c r="G165" s="779"/>
      <c r="H165" s="779"/>
      <c r="I165" s="779"/>
      <c r="J165" s="779"/>
      <c r="K165" s="779"/>
      <c r="L165" s="780"/>
      <c r="M165" s="804"/>
    </row>
    <row r="166" spans="1:13" ht="13.5" hidden="1" thickBot="1">
      <c r="A166" s="1132" t="s">
        <v>144</v>
      </c>
      <c r="B166" s="1133"/>
      <c r="C166" s="1133"/>
      <c r="D166" s="1133"/>
      <c r="E166" s="1133"/>
      <c r="F166" s="1133"/>
      <c r="G166" s="1133"/>
      <c r="H166" s="1133"/>
      <c r="I166" s="1133"/>
      <c r="J166" s="1133"/>
      <c r="K166" s="1133"/>
      <c r="L166" s="782"/>
      <c r="M166" s="802"/>
    </row>
    <row r="167" spans="1:13" ht="0.75" customHeight="1" thickBot="1">
      <c r="A167" s="764"/>
      <c r="B167" s="764"/>
      <c r="C167" s="764"/>
      <c r="D167" s="764"/>
      <c r="E167" s="764"/>
      <c r="F167" s="764"/>
      <c r="G167" s="764"/>
      <c r="H167" s="764"/>
      <c r="I167" s="764"/>
      <c r="J167" s="764"/>
      <c r="K167" s="764"/>
      <c r="L167" s="764"/>
      <c r="M167" s="805"/>
    </row>
    <row r="168" spans="1:13" ht="14.25" thickBot="1" thickTop="1">
      <c r="A168" s="1135" t="s">
        <v>349</v>
      </c>
      <c r="B168" s="1136"/>
      <c r="C168" s="1136"/>
      <c r="D168" s="1136"/>
      <c r="E168" s="1136"/>
      <c r="F168" s="1136"/>
      <c r="G168" s="1136"/>
      <c r="H168" s="1136"/>
      <c r="I168" s="1136"/>
      <c r="J168" s="1136"/>
      <c r="K168" s="1136"/>
      <c r="L168" s="784"/>
      <c r="M168" s="806">
        <f>M161+M147</f>
        <v>87173972.82684033</v>
      </c>
    </row>
    <row r="169" spans="1:13" ht="13.5" thickTop="1">
      <c r="A169" s="760"/>
      <c r="B169" s="760"/>
      <c r="C169" s="760"/>
      <c r="D169" s="760"/>
      <c r="E169" s="760"/>
      <c r="F169" s="760"/>
      <c r="G169" s="760"/>
      <c r="H169" s="760"/>
      <c r="I169" s="760"/>
      <c r="J169" s="760"/>
      <c r="K169" s="760"/>
      <c r="L169" s="760"/>
      <c r="M169" s="760"/>
    </row>
    <row r="170" spans="1:13" ht="12.75">
      <c r="A170" s="760"/>
      <c r="B170" s="760"/>
      <c r="C170" s="760"/>
      <c r="D170" s="760"/>
      <c r="E170" s="760"/>
      <c r="F170" s="760"/>
      <c r="G170" s="760"/>
      <c r="H170" s="760"/>
      <c r="I170" s="760"/>
      <c r="J170" s="760"/>
      <c r="K170" s="760"/>
      <c r="L170" s="760"/>
      <c r="M170" s="760"/>
    </row>
    <row r="171" spans="1:13" ht="12.75">
      <c r="A171" s="760"/>
      <c r="B171" s="760"/>
      <c r="C171" s="760"/>
      <c r="D171" s="760"/>
      <c r="E171" s="760"/>
      <c r="F171" s="760"/>
      <c r="G171" s="760"/>
      <c r="H171" s="760"/>
      <c r="I171" s="760"/>
      <c r="J171" s="760"/>
      <c r="K171" s="760"/>
      <c r="L171" s="760"/>
      <c r="M171" s="760"/>
    </row>
    <row r="172" spans="1:13" ht="12.75">
      <c r="A172" s="760"/>
      <c r="B172" s="760"/>
      <c r="C172" s="760"/>
      <c r="D172" s="760"/>
      <c r="E172" s="760"/>
      <c r="F172" s="760"/>
      <c r="G172" s="760"/>
      <c r="H172" s="760"/>
      <c r="I172" s="760"/>
      <c r="J172" s="760"/>
      <c r="K172" s="760"/>
      <c r="L172" s="760"/>
      <c r="M172" s="760"/>
    </row>
    <row r="173" spans="1:13" ht="12.75">
      <c r="A173" s="760"/>
      <c r="B173" s="760"/>
      <c r="C173" s="760"/>
      <c r="D173" s="760"/>
      <c r="E173" s="760"/>
      <c r="F173" s="760"/>
      <c r="G173" s="760"/>
      <c r="H173" s="760"/>
      <c r="I173" s="760"/>
      <c r="J173" s="760"/>
      <c r="K173" s="760"/>
      <c r="L173" s="760"/>
      <c r="M173" s="760"/>
    </row>
    <row r="174" spans="1:13" ht="12.75">
      <c r="A174" s="760"/>
      <c r="B174" s="760"/>
      <c r="C174" s="760"/>
      <c r="D174" s="760"/>
      <c r="E174" s="760"/>
      <c r="F174" s="760"/>
      <c r="G174" s="760"/>
      <c r="H174" s="760"/>
      <c r="I174" s="760"/>
      <c r="J174" s="760"/>
      <c r="K174" s="760"/>
      <c r="L174" s="760"/>
      <c r="M174" s="760"/>
    </row>
    <row r="175" spans="1:13" ht="12.75">
      <c r="A175" s="760"/>
      <c r="B175" s="760"/>
      <c r="C175" s="760"/>
      <c r="D175" s="760"/>
      <c r="E175" s="760"/>
      <c r="F175" s="760"/>
      <c r="G175" s="760"/>
      <c r="H175" s="760"/>
      <c r="I175" s="760"/>
      <c r="J175" s="760"/>
      <c r="K175" s="760"/>
      <c r="L175" s="760"/>
      <c r="M175" s="760"/>
    </row>
    <row r="176" spans="1:13" ht="12.75">
      <c r="A176" s="760"/>
      <c r="B176" s="760"/>
      <c r="C176" s="760"/>
      <c r="D176" s="760"/>
      <c r="E176" s="760"/>
      <c r="F176" s="760"/>
      <c r="G176" s="760"/>
      <c r="H176" s="760"/>
      <c r="I176" s="760"/>
      <c r="J176" s="760"/>
      <c r="K176" s="760"/>
      <c r="L176" s="760"/>
      <c r="M176" s="760"/>
    </row>
    <row r="177" spans="1:13" ht="12.75">
      <c r="A177" s="760"/>
      <c r="B177" s="760"/>
      <c r="C177" s="760"/>
      <c r="D177" s="760"/>
      <c r="E177" s="760"/>
      <c r="F177" s="760"/>
      <c r="G177" s="760"/>
      <c r="H177" s="760"/>
      <c r="I177" s="760"/>
      <c r="J177" s="760"/>
      <c r="K177" s="760"/>
      <c r="L177" s="760"/>
      <c r="M177" s="760"/>
    </row>
    <row r="178" spans="1:13" ht="12.75">
      <c r="A178" s="760"/>
      <c r="B178" s="760"/>
      <c r="C178" s="760"/>
      <c r="D178" s="760"/>
      <c r="E178" s="760"/>
      <c r="F178" s="760"/>
      <c r="G178" s="760"/>
      <c r="H178" s="760"/>
      <c r="I178" s="760"/>
      <c r="J178" s="760"/>
      <c r="K178" s="760"/>
      <c r="L178" s="760"/>
      <c r="M178" s="760"/>
    </row>
    <row r="179" spans="1:13" ht="12.75">
      <c r="A179" s="760"/>
      <c r="B179" s="760"/>
      <c r="C179" s="760"/>
      <c r="D179" s="760"/>
      <c r="E179" s="760"/>
      <c r="F179" s="760"/>
      <c r="G179" s="760"/>
      <c r="H179" s="760"/>
      <c r="I179" s="760"/>
      <c r="J179" s="760"/>
      <c r="K179" s="760"/>
      <c r="L179" s="760"/>
      <c r="M179" s="760"/>
    </row>
    <row r="180" spans="1:13" ht="12.75">
      <c r="A180" s="760"/>
      <c r="B180" s="760"/>
      <c r="C180" s="760"/>
      <c r="D180" s="760"/>
      <c r="E180" s="760"/>
      <c r="F180" s="760"/>
      <c r="G180" s="760"/>
      <c r="H180" s="760"/>
      <c r="I180" s="760"/>
      <c r="J180" s="760"/>
      <c r="K180" s="760"/>
      <c r="L180" s="760"/>
      <c r="M180" s="760"/>
    </row>
    <row r="181" spans="1:13" ht="12.75">
      <c r="A181" s="760"/>
      <c r="B181" s="760"/>
      <c r="C181" s="760"/>
      <c r="D181" s="760"/>
      <c r="E181" s="760"/>
      <c r="F181" s="760"/>
      <c r="G181" s="760"/>
      <c r="H181" s="760"/>
      <c r="I181" s="760"/>
      <c r="J181" s="760"/>
      <c r="K181" s="760"/>
      <c r="L181" s="760"/>
      <c r="M181" s="760"/>
    </row>
    <row r="182" spans="1:13" ht="12.75">
      <c r="A182" s="760"/>
      <c r="B182" s="760"/>
      <c r="C182" s="760"/>
      <c r="D182" s="760"/>
      <c r="E182" s="760"/>
      <c r="F182" s="760"/>
      <c r="G182" s="760"/>
      <c r="H182" s="760"/>
      <c r="I182" s="760"/>
      <c r="J182" s="760"/>
      <c r="K182" s="760"/>
      <c r="L182" s="760"/>
      <c r="M182" s="760"/>
    </row>
    <row r="183" spans="1:13" ht="12.75">
      <c r="A183" s="760"/>
      <c r="B183" s="760"/>
      <c r="C183" s="760"/>
      <c r="D183" s="760"/>
      <c r="E183" s="760"/>
      <c r="F183" s="760"/>
      <c r="G183" s="760"/>
      <c r="H183" s="760"/>
      <c r="I183" s="760"/>
      <c r="J183" s="760"/>
      <c r="K183" s="760"/>
      <c r="L183" s="760"/>
      <c r="M183" s="760"/>
    </row>
    <row r="184" spans="1:13" ht="12.75">
      <c r="A184" s="760"/>
      <c r="B184" s="760"/>
      <c r="C184" s="760"/>
      <c r="D184" s="760"/>
      <c r="E184" s="760"/>
      <c r="F184" s="760"/>
      <c r="G184" s="760"/>
      <c r="H184" s="760"/>
      <c r="I184" s="760"/>
      <c r="J184" s="760"/>
      <c r="K184" s="760"/>
      <c r="L184" s="760"/>
      <c r="M184" s="760"/>
    </row>
    <row r="185" spans="1:13" ht="12.75">
      <c r="A185" s="760"/>
      <c r="B185" s="760"/>
      <c r="C185" s="760"/>
      <c r="D185" s="760"/>
      <c r="E185" s="760"/>
      <c r="F185" s="760"/>
      <c r="G185" s="760"/>
      <c r="H185" s="760"/>
      <c r="I185" s="760"/>
      <c r="J185" s="760"/>
      <c r="K185" s="760"/>
      <c r="L185" s="760"/>
      <c r="M185" s="760"/>
    </row>
    <row r="186" spans="1:13" ht="12.75">
      <c r="A186" s="760"/>
      <c r="B186" s="760"/>
      <c r="C186" s="760"/>
      <c r="D186" s="760"/>
      <c r="E186" s="760"/>
      <c r="F186" s="760"/>
      <c r="G186" s="760"/>
      <c r="H186" s="760"/>
      <c r="I186" s="760"/>
      <c r="J186" s="760"/>
      <c r="K186" s="760"/>
      <c r="L186" s="760"/>
      <c r="M186" s="760"/>
    </row>
    <row r="187" spans="1:13" ht="12.75">
      <c r="A187" s="760"/>
      <c r="B187" s="760"/>
      <c r="C187" s="760"/>
      <c r="D187" s="760"/>
      <c r="E187" s="760"/>
      <c r="F187" s="760"/>
      <c r="G187" s="760"/>
      <c r="H187" s="760"/>
      <c r="I187" s="760"/>
      <c r="J187" s="760"/>
      <c r="K187" s="760"/>
      <c r="L187" s="760"/>
      <c r="M187" s="760"/>
    </row>
  </sheetData>
  <sheetProtection/>
  <mergeCells count="6">
    <mergeCell ref="A166:K166"/>
    <mergeCell ref="A168:K168"/>
    <mergeCell ref="A1:M2"/>
    <mergeCell ref="A3:B3"/>
    <mergeCell ref="A147:K147"/>
    <mergeCell ref="A161:K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N187"/>
  <sheetViews>
    <sheetView zoomScalePageLayoutView="0" workbookViewId="0" topLeftCell="A139">
      <selection activeCell="N176" sqref="N176"/>
    </sheetView>
  </sheetViews>
  <sheetFormatPr defaultColWidth="9.140625" defaultRowHeight="12.75"/>
  <cols>
    <col min="1" max="1" width="6.140625" style="0" customWidth="1"/>
    <col min="2" max="2" width="39.7109375" style="0" customWidth="1"/>
    <col min="3" max="3" width="7.57421875" style="0" customWidth="1"/>
    <col min="4" max="4" width="7.421875" style="0" customWidth="1"/>
    <col min="5" max="5" width="0.2890625" style="0" customWidth="1"/>
    <col min="6" max="6" width="8.28125" style="0" hidden="1" customWidth="1"/>
    <col min="7" max="7" width="6.421875" style="0" hidden="1" customWidth="1"/>
    <col min="8" max="8" width="6.8515625" style="0" hidden="1" customWidth="1"/>
    <col min="9" max="9" width="10.8515625" style="0" hidden="1" customWidth="1"/>
    <col min="10" max="10" width="7.8515625" style="0" customWidth="1"/>
    <col min="11" max="11" width="7.28125" style="0" customWidth="1"/>
    <col min="12" max="12" width="11.57421875" style="0" bestFit="1" customWidth="1"/>
    <col min="13" max="13" width="11.57421875" style="0" customWidth="1"/>
    <col min="14" max="14" width="12.7109375" style="0" bestFit="1" customWidth="1"/>
  </cols>
  <sheetData>
    <row r="1" spans="1:13" ht="12.75" customHeight="1">
      <c r="A1" s="1137" t="s">
        <v>145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ht="13.5" thickBot="1">
      <c r="A2" s="1139"/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</row>
    <row r="3" spans="1:13" ht="12" customHeight="1">
      <c r="A3" s="1141" t="s">
        <v>825</v>
      </c>
      <c r="B3" s="1142"/>
      <c r="C3" s="743">
        <v>2008</v>
      </c>
      <c r="D3" s="743">
        <v>2009</v>
      </c>
      <c r="F3" s="743" t="s">
        <v>148</v>
      </c>
      <c r="G3" s="743" t="s">
        <v>839</v>
      </c>
      <c r="H3" s="743" t="s">
        <v>840</v>
      </c>
      <c r="I3" s="743"/>
      <c r="J3" s="743" t="s">
        <v>841</v>
      </c>
      <c r="K3" s="743" t="s">
        <v>841</v>
      </c>
      <c r="L3" s="794" t="s">
        <v>842</v>
      </c>
      <c r="M3" s="801" t="s">
        <v>765</v>
      </c>
    </row>
    <row r="4" spans="1:13" ht="15.75" customHeight="1" hidden="1">
      <c r="A4" s="745" t="s">
        <v>843</v>
      </c>
      <c r="B4" s="746" t="s">
        <v>844</v>
      </c>
      <c r="C4" s="747"/>
      <c r="D4" s="747"/>
      <c r="F4" s="747"/>
      <c r="G4" s="747"/>
      <c r="H4" s="747"/>
      <c r="I4" s="747"/>
      <c r="J4" s="747"/>
      <c r="K4" s="747"/>
      <c r="L4" s="748"/>
      <c r="M4" s="749"/>
    </row>
    <row r="5" spans="1:13" ht="15.75" customHeight="1" hidden="1">
      <c r="A5" s="745" t="s">
        <v>845</v>
      </c>
      <c r="B5" s="746" t="s">
        <v>846</v>
      </c>
      <c r="C5" s="747"/>
      <c r="D5" s="747"/>
      <c r="F5" s="747"/>
      <c r="G5" s="747"/>
      <c r="H5" s="747"/>
      <c r="I5" s="747"/>
      <c r="J5" s="747"/>
      <c r="K5" s="747"/>
      <c r="L5" s="748"/>
      <c r="M5" s="749"/>
    </row>
    <row r="6" spans="1:13" ht="12.75" customHeight="1" hidden="1">
      <c r="A6" s="745" t="s">
        <v>849</v>
      </c>
      <c r="B6" s="746" t="s">
        <v>850</v>
      </c>
      <c r="C6" s="747"/>
      <c r="D6" s="747"/>
      <c r="F6" s="747"/>
      <c r="G6" s="747"/>
      <c r="H6" s="747"/>
      <c r="I6" s="747"/>
      <c r="J6" s="747"/>
      <c r="K6" s="747"/>
      <c r="L6" s="748"/>
      <c r="M6" s="749"/>
    </row>
    <row r="7" spans="1:13" ht="12.75" customHeight="1" hidden="1">
      <c r="A7" s="745" t="s">
        <v>851</v>
      </c>
      <c r="B7" s="746" t="s">
        <v>852</v>
      </c>
      <c r="C7" s="747"/>
      <c r="D7" s="747"/>
      <c r="F7" s="747"/>
      <c r="G7" s="747"/>
      <c r="H7" s="747"/>
      <c r="I7" s="747"/>
      <c r="J7" s="747"/>
      <c r="K7" s="747"/>
      <c r="L7" s="748"/>
      <c r="M7" s="749"/>
    </row>
    <row r="8" spans="1:13" ht="15.75" customHeight="1" hidden="1">
      <c r="A8" s="745" t="s">
        <v>853</v>
      </c>
      <c r="B8" s="746" t="s">
        <v>854</v>
      </c>
      <c r="C8" s="747"/>
      <c r="D8" s="747"/>
      <c r="F8" s="747"/>
      <c r="G8" s="747"/>
      <c r="H8" s="747"/>
      <c r="I8" s="747"/>
      <c r="J8" s="747"/>
      <c r="K8" s="747"/>
      <c r="L8" s="748"/>
      <c r="M8" s="749"/>
    </row>
    <row r="9" spans="1:13" ht="14.25" customHeight="1" hidden="1">
      <c r="A9" s="745" t="s">
        <v>855</v>
      </c>
      <c r="B9" s="746" t="s">
        <v>856</v>
      </c>
      <c r="C9" s="747"/>
      <c r="D9" s="747"/>
      <c r="F9" s="747"/>
      <c r="G9" s="747"/>
      <c r="H9" s="747"/>
      <c r="I9" s="747"/>
      <c r="J9" s="747"/>
      <c r="K9" s="747"/>
      <c r="L9" s="748"/>
      <c r="M9" s="749"/>
    </row>
    <row r="10" spans="1:13" ht="18" customHeight="1" hidden="1">
      <c r="A10" s="745" t="s">
        <v>857</v>
      </c>
      <c r="B10" s="746" t="s">
        <v>858</v>
      </c>
      <c r="C10" s="747"/>
      <c r="D10" s="747"/>
      <c r="F10" s="747"/>
      <c r="G10" s="747"/>
      <c r="H10" s="747"/>
      <c r="I10" s="747"/>
      <c r="J10" s="747"/>
      <c r="K10" s="747"/>
      <c r="L10" s="748"/>
      <c r="M10" s="749"/>
    </row>
    <row r="11" spans="1:13" ht="16.5" customHeight="1" hidden="1">
      <c r="A11" s="745" t="s">
        <v>859</v>
      </c>
      <c r="B11" s="746" t="s">
        <v>860</v>
      </c>
      <c r="C11" s="747"/>
      <c r="D11" s="747"/>
      <c r="F11" s="747"/>
      <c r="G11" s="747"/>
      <c r="H11" s="747"/>
      <c r="I11" s="747"/>
      <c r="J11" s="747"/>
      <c r="K11" s="747"/>
      <c r="L11" s="748"/>
      <c r="M11" s="749"/>
    </row>
    <row r="12" spans="1:13" ht="18.75" customHeight="1" hidden="1">
      <c r="A12" s="745" t="s">
        <v>861</v>
      </c>
      <c r="B12" s="746" t="s">
        <v>862</v>
      </c>
      <c r="C12" s="747"/>
      <c r="D12" s="747"/>
      <c r="F12" s="747"/>
      <c r="G12" s="747"/>
      <c r="H12" s="747"/>
      <c r="I12" s="747"/>
      <c r="J12" s="747"/>
      <c r="K12" s="747"/>
      <c r="L12" s="748"/>
      <c r="M12" s="749"/>
    </row>
    <row r="13" spans="1:13" ht="14.25" customHeight="1" hidden="1">
      <c r="A13" s="745" t="s">
        <v>863</v>
      </c>
      <c r="B13" s="746" t="s">
        <v>864</v>
      </c>
      <c r="C13" s="747"/>
      <c r="D13" s="747"/>
      <c r="F13" s="747"/>
      <c r="G13" s="747"/>
      <c r="H13" s="747"/>
      <c r="I13" s="747"/>
      <c r="J13" s="747"/>
      <c r="K13" s="747"/>
      <c r="L13" s="748"/>
      <c r="M13" s="749"/>
    </row>
    <row r="14" spans="1:13" ht="14.25" customHeight="1" hidden="1">
      <c r="A14" s="745" t="s">
        <v>340</v>
      </c>
      <c r="B14" s="746" t="s">
        <v>865</v>
      </c>
      <c r="C14" s="747"/>
      <c r="D14" s="747"/>
      <c r="F14" s="747"/>
      <c r="G14" s="747"/>
      <c r="H14" s="747"/>
      <c r="I14" s="747"/>
      <c r="J14" s="747"/>
      <c r="K14" s="747"/>
      <c r="L14" s="748"/>
      <c r="M14" s="749"/>
    </row>
    <row r="15" spans="1:13" ht="14.25" customHeight="1" hidden="1">
      <c r="A15" s="745" t="s">
        <v>866</v>
      </c>
      <c r="B15" s="746" t="s">
        <v>867</v>
      </c>
      <c r="C15" s="747"/>
      <c r="D15" s="747"/>
      <c r="F15" s="747"/>
      <c r="G15" s="747"/>
      <c r="H15" s="747"/>
      <c r="I15" s="747"/>
      <c r="J15" s="747"/>
      <c r="K15" s="747"/>
      <c r="L15" s="748"/>
      <c r="M15" s="749"/>
    </row>
    <row r="16" spans="1:13" ht="24.75" customHeight="1" hidden="1">
      <c r="A16" s="745" t="s">
        <v>868</v>
      </c>
      <c r="B16" s="746" t="s">
        <v>869</v>
      </c>
      <c r="C16" s="747"/>
      <c r="D16" s="747"/>
      <c r="F16" s="747"/>
      <c r="G16" s="747"/>
      <c r="H16" s="747"/>
      <c r="I16" s="747"/>
      <c r="J16" s="747"/>
      <c r="K16" s="747"/>
      <c r="L16" s="748"/>
      <c r="M16" s="749"/>
    </row>
    <row r="17" spans="1:13" ht="18.75" customHeight="1" hidden="1">
      <c r="A17" s="745" t="s">
        <v>870</v>
      </c>
      <c r="B17" s="746" t="s">
        <v>871</v>
      </c>
      <c r="C17" s="747"/>
      <c r="D17" s="747"/>
      <c r="F17" s="747"/>
      <c r="G17" s="747"/>
      <c r="H17" s="747"/>
      <c r="I17" s="747"/>
      <c r="J17" s="747"/>
      <c r="K17" s="747"/>
      <c r="L17" s="748"/>
      <c r="M17" s="749"/>
    </row>
    <row r="18" spans="1:13" ht="13.5" customHeight="1" hidden="1">
      <c r="A18" s="745" t="s">
        <v>872</v>
      </c>
      <c r="B18" s="746" t="s">
        <v>873</v>
      </c>
      <c r="C18" s="747"/>
      <c r="D18" s="747"/>
      <c r="F18" s="747"/>
      <c r="G18" s="747"/>
      <c r="H18" s="747"/>
      <c r="I18" s="747"/>
      <c r="J18" s="747"/>
      <c r="K18" s="747"/>
      <c r="L18" s="748"/>
      <c r="M18" s="749"/>
    </row>
    <row r="19" spans="1:13" ht="15" customHeight="1" hidden="1">
      <c r="A19" s="745" t="s">
        <v>874</v>
      </c>
      <c r="B19" s="746" t="s">
        <v>875</v>
      </c>
      <c r="C19" s="747"/>
      <c r="D19" s="747"/>
      <c r="F19" s="747"/>
      <c r="G19" s="747"/>
      <c r="H19" s="747"/>
      <c r="I19" s="747"/>
      <c r="J19" s="747"/>
      <c r="K19" s="747"/>
      <c r="L19" s="748"/>
      <c r="M19" s="749"/>
    </row>
    <row r="20" spans="1:13" ht="16.5" customHeight="1" hidden="1">
      <c r="A20" s="745" t="s">
        <v>876</v>
      </c>
      <c r="B20" s="746" t="s">
        <v>877</v>
      </c>
      <c r="C20" s="747"/>
      <c r="D20" s="747"/>
      <c r="F20" s="747"/>
      <c r="G20" s="747"/>
      <c r="H20" s="747"/>
      <c r="I20" s="747"/>
      <c r="J20" s="747"/>
      <c r="K20" s="747"/>
      <c r="L20" s="748"/>
      <c r="M20" s="749"/>
    </row>
    <row r="21" spans="1:13" ht="13.5" customHeight="1" hidden="1">
      <c r="A21" s="745" t="s">
        <v>878</v>
      </c>
      <c r="B21" s="746" t="s">
        <v>879</v>
      </c>
      <c r="C21" s="747"/>
      <c r="D21" s="747"/>
      <c r="F21" s="747"/>
      <c r="G21" s="747"/>
      <c r="H21" s="747"/>
      <c r="I21" s="747"/>
      <c r="J21" s="747"/>
      <c r="K21" s="747"/>
      <c r="L21" s="748"/>
      <c r="M21" s="749"/>
    </row>
    <row r="22" spans="1:13" ht="11.25" customHeight="1" hidden="1">
      <c r="A22" s="745" t="s">
        <v>880</v>
      </c>
      <c r="B22" s="746" t="s">
        <v>881</v>
      </c>
      <c r="C22" s="747"/>
      <c r="D22" s="747"/>
      <c r="F22" s="747"/>
      <c r="G22" s="747"/>
      <c r="H22" s="747"/>
      <c r="I22" s="747"/>
      <c r="J22" s="747"/>
      <c r="K22" s="747"/>
      <c r="L22" s="748"/>
      <c r="M22" s="749"/>
    </row>
    <row r="23" spans="1:13" ht="11.25" customHeight="1" hidden="1">
      <c r="A23" s="745" t="s">
        <v>882</v>
      </c>
      <c r="B23" s="746" t="s">
        <v>875</v>
      </c>
      <c r="C23" s="747"/>
      <c r="D23" s="747"/>
      <c r="F23" s="747"/>
      <c r="G23" s="747"/>
      <c r="H23" s="747"/>
      <c r="I23" s="747"/>
      <c r="J23" s="747"/>
      <c r="K23" s="747"/>
      <c r="L23" s="748"/>
      <c r="M23" s="749"/>
    </row>
    <row r="24" spans="1:13" ht="11.25" customHeight="1" hidden="1">
      <c r="A24" s="745" t="s">
        <v>883</v>
      </c>
      <c r="B24" s="746" t="s">
        <v>884</v>
      </c>
      <c r="C24" s="747"/>
      <c r="D24" s="747"/>
      <c r="F24" s="747"/>
      <c r="G24" s="747"/>
      <c r="H24" s="747"/>
      <c r="I24" s="747"/>
      <c r="J24" s="747"/>
      <c r="K24" s="747"/>
      <c r="L24" s="748"/>
      <c r="M24" s="749"/>
    </row>
    <row r="25" spans="1:13" ht="18" customHeight="1" hidden="1">
      <c r="A25" s="745" t="s">
        <v>885</v>
      </c>
      <c r="B25" s="746" t="s">
        <v>886</v>
      </c>
      <c r="C25" s="747"/>
      <c r="D25" s="747"/>
      <c r="F25" s="747"/>
      <c r="G25" s="747"/>
      <c r="H25" s="747"/>
      <c r="I25" s="747"/>
      <c r="J25" s="747"/>
      <c r="K25" s="747"/>
      <c r="L25" s="748"/>
      <c r="M25" s="749"/>
    </row>
    <row r="26" spans="1:13" ht="15.75" customHeight="1" hidden="1">
      <c r="A26" s="745" t="s">
        <v>150</v>
      </c>
      <c r="B26" s="746" t="s">
        <v>151</v>
      </c>
      <c r="C26" s="747"/>
      <c r="D26" s="747"/>
      <c r="F26" s="747"/>
      <c r="G26" s="747"/>
      <c r="H26" s="747"/>
      <c r="I26" s="747"/>
      <c r="J26" s="747"/>
      <c r="K26" s="747"/>
      <c r="L26" s="748"/>
      <c r="M26" s="749"/>
    </row>
    <row r="27" spans="1:13" ht="17.25" customHeight="1" hidden="1">
      <c r="A27" s="745" t="s">
        <v>152</v>
      </c>
      <c r="B27" s="746" t="s">
        <v>153</v>
      </c>
      <c r="C27" s="747"/>
      <c r="D27" s="747"/>
      <c r="F27" s="747"/>
      <c r="G27" s="747"/>
      <c r="H27" s="747"/>
      <c r="I27" s="747"/>
      <c r="J27" s="747"/>
      <c r="K27" s="747"/>
      <c r="L27" s="748"/>
      <c r="M27" s="749"/>
    </row>
    <row r="28" spans="1:13" ht="22.5" hidden="1">
      <c r="A28" s="745" t="s">
        <v>887</v>
      </c>
      <c r="B28" s="746" t="s">
        <v>888</v>
      </c>
      <c r="C28" s="747"/>
      <c r="D28" s="747"/>
      <c r="F28" s="747"/>
      <c r="G28" s="747"/>
      <c r="H28" s="747"/>
      <c r="I28" s="747"/>
      <c r="J28" s="747"/>
      <c r="K28" s="747"/>
      <c r="L28" s="748"/>
      <c r="M28" s="749"/>
    </row>
    <row r="29" spans="1:13" ht="12.75" hidden="1">
      <c r="A29" s="745" t="s">
        <v>889</v>
      </c>
      <c r="B29" s="746" t="s">
        <v>890</v>
      </c>
      <c r="C29" s="747"/>
      <c r="D29" s="747"/>
      <c r="F29" s="747"/>
      <c r="G29" s="747"/>
      <c r="H29" s="747"/>
      <c r="I29" s="747"/>
      <c r="J29" s="747"/>
      <c r="K29" s="747"/>
      <c r="L29" s="748"/>
      <c r="M29" s="749"/>
    </row>
    <row r="30" spans="1:13" ht="12.75" hidden="1">
      <c r="A30" s="745" t="s">
        <v>891</v>
      </c>
      <c r="B30" s="746" t="s">
        <v>892</v>
      </c>
      <c r="C30" s="747"/>
      <c r="D30" s="747"/>
      <c r="F30" s="747"/>
      <c r="G30" s="747"/>
      <c r="H30" s="747"/>
      <c r="I30" s="747"/>
      <c r="J30" s="747"/>
      <c r="K30" s="747"/>
      <c r="L30" s="748"/>
      <c r="M30" s="749"/>
    </row>
    <row r="31" spans="1:13" ht="12.75" hidden="1">
      <c r="A31" s="745" t="s">
        <v>893</v>
      </c>
      <c r="B31" s="746" t="s">
        <v>894</v>
      </c>
      <c r="C31" s="747"/>
      <c r="D31" s="747"/>
      <c r="F31" s="747"/>
      <c r="G31" s="747"/>
      <c r="H31" s="747"/>
      <c r="I31" s="747"/>
      <c r="J31" s="747"/>
      <c r="K31" s="747"/>
      <c r="L31" s="748"/>
      <c r="M31" s="749"/>
    </row>
    <row r="32" spans="1:13" ht="12.75" hidden="1">
      <c r="A32" s="745" t="s">
        <v>895</v>
      </c>
      <c r="B32" s="746" t="s">
        <v>896</v>
      </c>
      <c r="C32" s="747"/>
      <c r="D32" s="747"/>
      <c r="F32" s="747"/>
      <c r="G32" s="747"/>
      <c r="H32" s="747"/>
      <c r="I32" s="747"/>
      <c r="J32" s="747"/>
      <c r="K32" s="747"/>
      <c r="L32" s="748"/>
      <c r="M32" s="749"/>
    </row>
    <row r="33" spans="1:13" ht="12.75" hidden="1">
      <c r="A33" s="745" t="s">
        <v>897</v>
      </c>
      <c r="B33" s="746" t="s">
        <v>898</v>
      </c>
      <c r="C33" s="747"/>
      <c r="D33" s="747"/>
      <c r="F33" s="747"/>
      <c r="G33" s="747"/>
      <c r="H33" s="747"/>
      <c r="I33" s="747"/>
      <c r="J33" s="747"/>
      <c r="K33" s="747"/>
      <c r="L33" s="748"/>
      <c r="M33" s="749"/>
    </row>
    <row r="34" spans="1:14" ht="12.75" hidden="1">
      <c r="A34" s="745" t="s">
        <v>899</v>
      </c>
      <c r="B34" s="746" t="s">
        <v>900</v>
      </c>
      <c r="C34" s="747"/>
      <c r="D34" s="747"/>
      <c r="F34" s="747"/>
      <c r="G34" s="747"/>
      <c r="H34" s="747"/>
      <c r="I34" s="747"/>
      <c r="J34" s="747"/>
      <c r="K34" s="747"/>
      <c r="L34" s="748"/>
      <c r="M34" s="749"/>
      <c r="N34" s="793"/>
    </row>
    <row r="35" spans="1:14" ht="12.75" hidden="1">
      <c r="A35" s="745"/>
      <c r="B35" s="753"/>
      <c r="C35" s="754"/>
      <c r="D35" s="754"/>
      <c r="E35" s="755"/>
      <c r="F35" s="754"/>
      <c r="G35" s="754"/>
      <c r="H35" s="754"/>
      <c r="I35" s="754"/>
      <c r="J35" s="754"/>
      <c r="K35" s="754"/>
      <c r="L35" s="756"/>
      <c r="M35" s="757"/>
      <c r="N35" s="793"/>
    </row>
    <row r="36" spans="1:14" ht="12.75">
      <c r="A36" s="758" t="s">
        <v>901</v>
      </c>
      <c r="B36" s="747" t="s">
        <v>902</v>
      </c>
      <c r="C36" s="747"/>
      <c r="D36" s="747"/>
      <c r="F36" s="747"/>
      <c r="G36" s="759">
        <v>20</v>
      </c>
      <c r="H36" s="759">
        <v>1.62</v>
      </c>
      <c r="I36" s="759" t="e">
        <f>J36*#REF!/12*4</f>
        <v>#REF!</v>
      </c>
      <c r="J36" s="759"/>
      <c r="K36" s="759">
        <f>ROUND(F36/G36*H36,1)</f>
        <v>0</v>
      </c>
      <c r="L36" s="748">
        <v>2550000</v>
      </c>
      <c r="M36" s="749"/>
      <c r="N36" s="807"/>
    </row>
    <row r="37" spans="1:14" ht="12.75">
      <c r="A37" s="758" t="s">
        <v>903</v>
      </c>
      <c r="B37" s="747" t="s">
        <v>904</v>
      </c>
      <c r="C37" s="747"/>
      <c r="D37" s="747"/>
      <c r="F37" s="747"/>
      <c r="G37" s="759">
        <v>17</v>
      </c>
      <c r="H37" s="759">
        <v>1.62</v>
      </c>
      <c r="I37" s="759" t="e">
        <f>J37*#REF!/12*4</f>
        <v>#REF!</v>
      </c>
      <c r="J37" s="759"/>
      <c r="K37" s="759">
        <f>ROUND(F37/G37*H37,1)</f>
        <v>0</v>
      </c>
      <c r="L37" s="748">
        <v>2550000</v>
      </c>
      <c r="M37" s="749"/>
      <c r="N37" s="807"/>
    </row>
    <row r="38" spans="1:14" ht="12.75">
      <c r="A38" s="758" t="s">
        <v>905</v>
      </c>
      <c r="B38" s="747" t="s">
        <v>906</v>
      </c>
      <c r="C38" s="747"/>
      <c r="D38" s="747"/>
      <c r="F38" s="747"/>
      <c r="G38" s="759">
        <v>20</v>
      </c>
      <c r="H38" s="759">
        <v>1.72</v>
      </c>
      <c r="I38" s="759"/>
      <c r="J38" s="759">
        <f>ROUND(D38/G38*H38,1)</f>
        <v>0</v>
      </c>
      <c r="K38" s="759"/>
      <c r="L38" s="748">
        <v>2540000</v>
      </c>
      <c r="M38" s="749"/>
      <c r="N38" s="752"/>
    </row>
    <row r="39" spans="1:13" ht="12.75">
      <c r="A39" s="758" t="s">
        <v>907</v>
      </c>
      <c r="B39" s="747" t="s">
        <v>908</v>
      </c>
      <c r="C39" s="747"/>
      <c r="D39" s="747"/>
      <c r="F39" s="747"/>
      <c r="G39" s="759">
        <v>21</v>
      </c>
      <c r="H39" s="759">
        <v>1.2</v>
      </c>
      <c r="I39" s="759" t="e">
        <f>J39*#REF!/12*4</f>
        <v>#REF!</v>
      </c>
      <c r="J39" s="759"/>
      <c r="K39" s="759">
        <f>ROUND(F39/G39*H39,1)</f>
        <v>0</v>
      </c>
      <c r="L39" s="748">
        <v>2550000</v>
      </c>
      <c r="M39" s="749"/>
    </row>
    <row r="40" spans="1:13" ht="12.75">
      <c r="A40" s="758" t="s">
        <v>909</v>
      </c>
      <c r="B40" s="747" t="s">
        <v>910</v>
      </c>
      <c r="C40" s="747"/>
      <c r="D40" s="747"/>
      <c r="F40" s="747"/>
      <c r="G40" s="759">
        <v>17</v>
      </c>
      <c r="H40" s="759">
        <v>1.22</v>
      </c>
      <c r="I40" s="759" t="e">
        <f>J40*#REF!/12*4</f>
        <v>#REF!</v>
      </c>
      <c r="J40" s="759"/>
      <c r="K40" s="759">
        <f>ROUND(F40/G40*H40,1)</f>
        <v>0</v>
      </c>
      <c r="L40" s="748">
        <v>2550000</v>
      </c>
      <c r="M40" s="749"/>
    </row>
    <row r="41" spans="1:13" ht="12.75">
      <c r="A41" s="758" t="s">
        <v>911</v>
      </c>
      <c r="B41" s="747" t="s">
        <v>912</v>
      </c>
      <c r="C41" s="747"/>
      <c r="D41" s="747"/>
      <c r="F41" s="747"/>
      <c r="G41" s="759">
        <v>16</v>
      </c>
      <c r="H41" s="759">
        <v>1.39</v>
      </c>
      <c r="I41" s="759" t="e">
        <f>J41*#REF!/12*4</f>
        <v>#REF!</v>
      </c>
      <c r="J41" s="759"/>
      <c r="K41" s="759">
        <f>ROUND(F41/G41*H41,1)</f>
        <v>0</v>
      </c>
      <c r="L41" s="748">
        <v>2550000</v>
      </c>
      <c r="M41" s="749"/>
    </row>
    <row r="42" spans="1:13" ht="12.75">
      <c r="A42" s="758" t="s">
        <v>913</v>
      </c>
      <c r="B42" s="747" t="s">
        <v>914</v>
      </c>
      <c r="C42" s="747"/>
      <c r="D42" s="747"/>
      <c r="F42" s="747"/>
      <c r="G42" s="759">
        <v>23</v>
      </c>
      <c r="H42" s="759">
        <v>1.55</v>
      </c>
      <c r="I42" s="759" t="e">
        <f>J42*#REF!/12*4</f>
        <v>#REF!</v>
      </c>
      <c r="J42" s="759"/>
      <c r="K42" s="759">
        <f>ROUND(F42/G42*H42,1)</f>
        <v>0</v>
      </c>
      <c r="L42" s="748">
        <v>2550000</v>
      </c>
      <c r="M42" s="749"/>
    </row>
    <row r="43" spans="1:13" ht="12.75">
      <c r="A43" s="758" t="s">
        <v>915</v>
      </c>
      <c r="B43" s="747" t="s">
        <v>916</v>
      </c>
      <c r="C43" s="747">
        <v>43</v>
      </c>
      <c r="D43" s="747"/>
      <c r="F43" s="747">
        <v>43</v>
      </c>
      <c r="G43" s="759">
        <v>20</v>
      </c>
      <c r="H43" s="759">
        <v>1.76</v>
      </c>
      <c r="I43" s="759">
        <v>25245000</v>
      </c>
      <c r="J43" s="759"/>
      <c r="K43" s="759">
        <f>ROUND(F43/G43*H43,1)</f>
        <v>3.8</v>
      </c>
      <c r="L43" s="748">
        <v>2550000</v>
      </c>
      <c r="M43" s="749">
        <f>F43*'[3]Összesen'!Q43</f>
        <v>6437164.179104477</v>
      </c>
    </row>
    <row r="44" spans="1:13" ht="12.75">
      <c r="A44" s="758" t="s">
        <v>917</v>
      </c>
      <c r="B44" s="747" t="s">
        <v>918</v>
      </c>
      <c r="C44" s="747"/>
      <c r="D44" s="747"/>
      <c r="F44" s="747"/>
      <c r="G44" s="759">
        <v>21</v>
      </c>
      <c r="H44" s="759">
        <v>1.22</v>
      </c>
      <c r="I44" s="759"/>
      <c r="J44" s="759">
        <f aca="true" t="shared" si="0" ref="J44:J49">ROUND(D44/G44*H44,1)</f>
        <v>0</v>
      </c>
      <c r="K44" s="759"/>
      <c r="L44" s="748">
        <v>2540000</v>
      </c>
      <c r="M44" s="749">
        <f>C44*'[3]Összesen'!N44</f>
        <v>0</v>
      </c>
    </row>
    <row r="45" spans="1:13" ht="12.75">
      <c r="A45" s="758" t="s">
        <v>919</v>
      </c>
      <c r="B45" s="747" t="s">
        <v>920</v>
      </c>
      <c r="C45" s="747"/>
      <c r="D45" s="747"/>
      <c r="F45" s="747"/>
      <c r="G45" s="759">
        <v>21</v>
      </c>
      <c r="H45" s="759">
        <v>1.39</v>
      </c>
      <c r="I45" s="759"/>
      <c r="J45" s="759">
        <f t="shared" si="0"/>
        <v>0</v>
      </c>
      <c r="K45" s="759"/>
      <c r="L45" s="748">
        <v>2540000</v>
      </c>
      <c r="M45" s="749">
        <f>C45*'[3]Összesen'!N45</f>
        <v>0</v>
      </c>
    </row>
    <row r="46" spans="1:13" ht="12.75">
      <c r="A46" s="758" t="s">
        <v>921</v>
      </c>
      <c r="B46" s="747" t="s">
        <v>922</v>
      </c>
      <c r="C46" s="747"/>
      <c r="D46" s="747"/>
      <c r="F46" s="747"/>
      <c r="G46" s="759">
        <v>16</v>
      </c>
      <c r="H46" s="759">
        <v>1.39</v>
      </c>
      <c r="I46" s="759"/>
      <c r="J46" s="759">
        <f t="shared" si="0"/>
        <v>0</v>
      </c>
      <c r="K46" s="759"/>
      <c r="L46" s="748">
        <v>2540000</v>
      </c>
      <c r="M46" s="749">
        <f>C46*'[3]Összesen'!N46</f>
        <v>0</v>
      </c>
    </row>
    <row r="47" spans="1:13" ht="12.75">
      <c r="A47" s="758" t="s">
        <v>923</v>
      </c>
      <c r="B47" s="747" t="s">
        <v>924</v>
      </c>
      <c r="C47" s="747"/>
      <c r="D47" s="747"/>
      <c r="F47" s="747"/>
      <c r="G47" s="759">
        <v>23</v>
      </c>
      <c r="H47" s="759">
        <v>1.55</v>
      </c>
      <c r="I47" s="759"/>
      <c r="J47" s="759">
        <f t="shared" si="0"/>
        <v>0</v>
      </c>
      <c r="K47" s="759"/>
      <c r="L47" s="748">
        <v>2540000</v>
      </c>
      <c r="M47" s="749">
        <f>C47*'[3]Összesen'!N47</f>
        <v>0</v>
      </c>
    </row>
    <row r="48" spans="1:13" ht="12.75">
      <c r="A48" s="758" t="s">
        <v>925</v>
      </c>
      <c r="B48" s="747" t="s">
        <v>926</v>
      </c>
      <c r="C48" s="747"/>
      <c r="D48" s="747"/>
      <c r="F48" s="747"/>
      <c r="G48" s="759">
        <v>23</v>
      </c>
      <c r="H48" s="759">
        <v>1.76</v>
      </c>
      <c r="I48" s="759"/>
      <c r="J48" s="759">
        <f t="shared" si="0"/>
        <v>0</v>
      </c>
      <c r="K48" s="759"/>
      <c r="L48" s="748">
        <v>2540000</v>
      </c>
      <c r="M48" s="749">
        <f>C48*'[3]Összesen'!N48</f>
        <v>0</v>
      </c>
    </row>
    <row r="49" spans="1:13" ht="12.75">
      <c r="A49" s="758" t="s">
        <v>927</v>
      </c>
      <c r="B49" s="747" t="s">
        <v>928</v>
      </c>
      <c r="C49" s="747"/>
      <c r="D49" s="747">
        <v>19</v>
      </c>
      <c r="F49" s="747"/>
      <c r="G49" s="759">
        <v>20</v>
      </c>
      <c r="H49" s="759">
        <v>1.76</v>
      </c>
      <c r="I49" s="759"/>
      <c r="J49" s="759">
        <f t="shared" si="0"/>
        <v>1.7</v>
      </c>
      <c r="K49" s="759"/>
      <c r="L49" s="748">
        <v>2540000</v>
      </c>
      <c r="M49" s="749">
        <f>D49*'[3]Összesen'!Q49</f>
        <v>1415626.7028571428</v>
      </c>
    </row>
    <row r="50" spans="1:13" ht="12.75">
      <c r="A50" s="758" t="s">
        <v>929</v>
      </c>
      <c r="B50" s="747" t="s">
        <v>930</v>
      </c>
      <c r="C50" s="747">
        <v>156</v>
      </c>
      <c r="D50" s="747"/>
      <c r="F50" s="747">
        <v>156</v>
      </c>
      <c r="G50" s="759">
        <v>28</v>
      </c>
      <c r="H50" s="759">
        <v>2.33</v>
      </c>
      <c r="I50" s="759" t="e">
        <f>J50*#REF!/12*4</f>
        <v>#REF!</v>
      </c>
      <c r="J50" s="759"/>
      <c r="K50" s="759">
        <f>ROUND(F50/G50*H50,1)</f>
        <v>13</v>
      </c>
      <c r="L50" s="748">
        <v>2550000</v>
      </c>
      <c r="M50" s="749">
        <f>F50*'[3]Összesen'!Q50</f>
        <v>22059149.722735673</v>
      </c>
    </row>
    <row r="51" spans="1:13" ht="12.75">
      <c r="A51" s="758" t="s">
        <v>931</v>
      </c>
      <c r="B51" s="747" t="s">
        <v>932</v>
      </c>
      <c r="C51" s="747"/>
      <c r="D51" s="747">
        <v>150</v>
      </c>
      <c r="F51" s="747"/>
      <c r="G51" s="759">
        <v>28</v>
      </c>
      <c r="H51" s="759">
        <v>2.33</v>
      </c>
      <c r="I51" s="759"/>
      <c r="J51" s="759">
        <f>ROUND(D51/G51*H51,1)</f>
        <v>12.5</v>
      </c>
      <c r="K51" s="759"/>
      <c r="L51" s="748">
        <v>2540000</v>
      </c>
      <c r="M51" s="749">
        <f>D51*'[3]Összesen'!Q51</f>
        <v>10571638.950276244</v>
      </c>
    </row>
    <row r="52" spans="1:13" ht="22.5">
      <c r="A52" s="758" t="s">
        <v>933</v>
      </c>
      <c r="B52" s="746" t="s">
        <v>934</v>
      </c>
      <c r="C52" s="747">
        <v>102</v>
      </c>
      <c r="D52" s="747"/>
      <c r="F52" s="747">
        <v>102</v>
      </c>
      <c r="G52" s="759">
        <v>26</v>
      </c>
      <c r="H52" s="759">
        <v>2.76</v>
      </c>
      <c r="I52" s="759" t="e">
        <f>J52*#REF!/12*4</f>
        <v>#REF!</v>
      </c>
      <c r="J52" s="759">
        <f>ROUND(D52/G52*H52,1)</f>
        <v>0</v>
      </c>
      <c r="K52" s="759">
        <f>ROUND(F52/G52*H52,1)</f>
        <v>10.8</v>
      </c>
      <c r="L52" s="748">
        <v>2550000</v>
      </c>
      <c r="M52" s="749">
        <f>F52*'[3]Összesen'!Q52</f>
        <v>18385319.14893617</v>
      </c>
    </row>
    <row r="53" spans="1:13" ht="22.5">
      <c r="A53" s="758" t="s">
        <v>935</v>
      </c>
      <c r="B53" s="746" t="s">
        <v>936</v>
      </c>
      <c r="C53" s="747"/>
      <c r="D53" s="747">
        <v>66</v>
      </c>
      <c r="F53" s="747"/>
      <c r="G53" s="759">
        <v>28</v>
      </c>
      <c r="H53" s="759">
        <v>2.76</v>
      </c>
      <c r="I53" s="759"/>
      <c r="J53" s="759">
        <f>ROUND(D53/G53*H53,1)</f>
        <v>6.5</v>
      </c>
      <c r="K53" s="759"/>
      <c r="L53" s="748">
        <v>2540000</v>
      </c>
      <c r="M53" s="749">
        <f>D53*'[3]Összesen'!Q53</f>
        <v>5494346.245810056</v>
      </c>
    </row>
    <row r="54" spans="1:13" ht="22.5">
      <c r="A54" s="758"/>
      <c r="B54" s="746" t="s">
        <v>937</v>
      </c>
      <c r="C54" s="747"/>
      <c r="D54" s="747">
        <v>76</v>
      </c>
      <c r="F54" s="747"/>
      <c r="G54" s="759">
        <v>26</v>
      </c>
      <c r="H54" s="759">
        <v>2.76</v>
      </c>
      <c r="I54" s="759"/>
      <c r="J54" s="759">
        <f>ROUND(D54/G54*H54,1)</f>
        <v>8.1</v>
      </c>
      <c r="K54" s="759"/>
      <c r="L54" s="748">
        <v>2540000</v>
      </c>
      <c r="M54" s="749">
        <f>D54*'[3]Összesen'!Q54</f>
        <v>6829431.337423313</v>
      </c>
    </row>
    <row r="55" spans="1:13" ht="12.75">
      <c r="A55" s="758" t="s">
        <v>938</v>
      </c>
      <c r="B55" s="747" t="s">
        <v>0</v>
      </c>
      <c r="C55" s="747"/>
      <c r="D55" s="747"/>
      <c r="F55" s="747"/>
      <c r="G55" s="759">
        <v>28</v>
      </c>
      <c r="H55" s="759">
        <v>2.03</v>
      </c>
      <c r="I55" s="759">
        <v>18020000</v>
      </c>
      <c r="J55" s="759"/>
      <c r="K55" s="759">
        <f>ROUND(F55/G55*H55,1)</f>
        <v>0</v>
      </c>
      <c r="L55" s="748">
        <v>2550000</v>
      </c>
      <c r="M55" s="749">
        <f>D55*'[3]Összesen'!Q55</f>
        <v>0</v>
      </c>
    </row>
    <row r="56" spans="1:13" ht="12.75">
      <c r="A56" s="758" t="s">
        <v>1</v>
      </c>
      <c r="B56" s="747" t="s">
        <v>2</v>
      </c>
      <c r="C56" s="747"/>
      <c r="D56" s="747"/>
      <c r="F56" s="747"/>
      <c r="G56" s="759">
        <v>26</v>
      </c>
      <c r="H56" s="759">
        <v>2.03</v>
      </c>
      <c r="I56" s="759" t="e">
        <f>J56*#REF!/12*4</f>
        <v>#REF!</v>
      </c>
      <c r="J56" s="759"/>
      <c r="K56" s="759">
        <f>ROUND(F56/G56*H56,1)</f>
        <v>0</v>
      </c>
      <c r="L56" s="748">
        <v>2550000</v>
      </c>
      <c r="M56" s="749">
        <f>D56*'[3]Összesen'!Q56</f>
        <v>0</v>
      </c>
    </row>
    <row r="57" spans="1:13" ht="12.75">
      <c r="A57" s="758" t="s">
        <v>3</v>
      </c>
      <c r="B57" s="747" t="s">
        <v>0</v>
      </c>
      <c r="C57" s="759"/>
      <c r="D57" s="747"/>
      <c r="F57" s="759"/>
      <c r="G57" s="759">
        <v>28</v>
      </c>
      <c r="H57" s="759">
        <v>2.03</v>
      </c>
      <c r="I57" s="759"/>
      <c r="J57" s="759">
        <f>ROUND(D57/G57*H57,1)</f>
        <v>0</v>
      </c>
      <c r="K57" s="759"/>
      <c r="L57" s="748">
        <v>2540000</v>
      </c>
      <c r="M57" s="749">
        <f>D57*'[3]Összesen'!Q57</f>
        <v>0</v>
      </c>
    </row>
    <row r="58" spans="1:13" ht="12.75">
      <c r="A58" s="758" t="s">
        <v>4</v>
      </c>
      <c r="B58" s="747" t="s">
        <v>2</v>
      </c>
      <c r="C58" s="759"/>
      <c r="D58" s="747"/>
      <c r="F58" s="759"/>
      <c r="G58" s="759">
        <v>26</v>
      </c>
      <c r="H58" s="759">
        <v>2.03</v>
      </c>
      <c r="I58" s="759"/>
      <c r="J58" s="759">
        <f>ROUND(D58/G58*H58,1)</f>
        <v>0</v>
      </c>
      <c r="K58" s="759"/>
      <c r="L58" s="748">
        <v>2540000</v>
      </c>
      <c r="M58" s="749">
        <f>D58*'[3]Összesen'!Q58</f>
        <v>0</v>
      </c>
    </row>
    <row r="59" spans="1:13" ht="22.5">
      <c r="A59" s="758" t="s">
        <v>5</v>
      </c>
      <c r="B59" s="746" t="s">
        <v>6</v>
      </c>
      <c r="C59" s="747"/>
      <c r="D59" s="747"/>
      <c r="F59" s="747"/>
      <c r="G59" s="747"/>
      <c r="H59" s="747"/>
      <c r="I59" s="747">
        <v>5680000</v>
      </c>
      <c r="J59" s="759" t="e">
        <f aca="true" t="shared" si="1" ref="J59:J70">ROUND(F59/G59*H59,1)</f>
        <v>#DIV/0!</v>
      </c>
      <c r="K59" s="759" t="e">
        <f aca="true" t="shared" si="2" ref="K59:K90">ROUND(F59/G59*H59,1)</f>
        <v>#DIV/0!</v>
      </c>
      <c r="L59" s="748">
        <v>40000</v>
      </c>
      <c r="M59" s="749">
        <f>D59*'[3]Összesen'!Q59</f>
        <v>0</v>
      </c>
    </row>
    <row r="60" spans="1:13" ht="22.5">
      <c r="A60" s="758" t="s">
        <v>7</v>
      </c>
      <c r="B60" s="746" t="s">
        <v>8</v>
      </c>
      <c r="C60" s="747"/>
      <c r="D60" s="747"/>
      <c r="F60" s="747"/>
      <c r="G60" s="747"/>
      <c r="H60" s="747"/>
      <c r="I60" s="747">
        <v>3360000</v>
      </c>
      <c r="J60" s="759" t="e">
        <f t="shared" si="1"/>
        <v>#DIV/0!</v>
      </c>
      <c r="K60" s="759" t="e">
        <f t="shared" si="2"/>
        <v>#DIV/0!</v>
      </c>
      <c r="L60" s="748">
        <v>40000</v>
      </c>
      <c r="M60" s="749">
        <f>D60*'[3]Összesen'!Q60</f>
        <v>0</v>
      </c>
    </row>
    <row r="61" spans="1:13" ht="22.5">
      <c r="A61" s="758" t="s">
        <v>9</v>
      </c>
      <c r="B61" s="746" t="s">
        <v>6</v>
      </c>
      <c r="C61" s="747"/>
      <c r="D61" s="747"/>
      <c r="F61" s="747"/>
      <c r="G61" s="747"/>
      <c r="H61" s="747"/>
      <c r="I61" s="747"/>
      <c r="J61" s="759" t="e">
        <f t="shared" si="1"/>
        <v>#DIV/0!</v>
      </c>
      <c r="K61" s="759" t="e">
        <f t="shared" si="2"/>
        <v>#DIV/0!</v>
      </c>
      <c r="L61" s="748">
        <v>38000</v>
      </c>
      <c r="M61" s="749">
        <f>D61*'[3]Összesen'!Q61</f>
        <v>0</v>
      </c>
    </row>
    <row r="62" spans="1:13" ht="22.5">
      <c r="A62" s="758" t="s">
        <v>10</v>
      </c>
      <c r="B62" s="746" t="s">
        <v>11</v>
      </c>
      <c r="C62" s="747"/>
      <c r="D62" s="747"/>
      <c r="F62" s="747"/>
      <c r="G62" s="747"/>
      <c r="H62" s="747"/>
      <c r="I62" s="747"/>
      <c r="J62" s="759" t="e">
        <f t="shared" si="1"/>
        <v>#DIV/0!</v>
      </c>
      <c r="K62" s="759" t="e">
        <f t="shared" si="2"/>
        <v>#DIV/0!</v>
      </c>
      <c r="L62" s="748">
        <v>38000</v>
      </c>
      <c r="M62" s="749">
        <f>D62*'[3]Összesen'!Q62</f>
        <v>0</v>
      </c>
    </row>
    <row r="63" spans="1:13" ht="33.75">
      <c r="A63" s="745" t="s">
        <v>12</v>
      </c>
      <c r="B63" s="746" t="s">
        <v>13</v>
      </c>
      <c r="C63" s="747"/>
      <c r="D63" s="747"/>
      <c r="F63" s="747"/>
      <c r="G63" s="747"/>
      <c r="H63" s="747"/>
      <c r="I63" s="747">
        <v>7242000</v>
      </c>
      <c r="J63" s="759" t="e">
        <f t="shared" si="1"/>
        <v>#DIV/0!</v>
      </c>
      <c r="K63" s="759" t="e">
        <f t="shared" si="2"/>
        <v>#DIV/0!</v>
      </c>
      <c r="L63" s="748">
        <v>112000</v>
      </c>
      <c r="M63" s="749">
        <f>D63*'[3]Összesen'!Q63</f>
        <v>0</v>
      </c>
    </row>
    <row r="64" spans="1:13" ht="33.75">
      <c r="A64" s="745" t="s">
        <v>12</v>
      </c>
      <c r="B64" s="746" t="s">
        <v>13</v>
      </c>
      <c r="C64" s="747"/>
      <c r="D64" s="747"/>
      <c r="F64" s="747"/>
      <c r="G64" s="747"/>
      <c r="H64" s="747"/>
      <c r="I64" s="747">
        <v>3173333</v>
      </c>
      <c r="J64" s="759" t="e">
        <f t="shared" si="1"/>
        <v>#DIV/0!</v>
      </c>
      <c r="K64" s="759" t="e">
        <f t="shared" si="2"/>
        <v>#DIV/0!</v>
      </c>
      <c r="L64" s="748">
        <v>106000</v>
      </c>
      <c r="M64" s="749">
        <f>D64*'[3]Összesen'!Q64</f>
        <v>0</v>
      </c>
    </row>
    <row r="65" spans="1:13" ht="22.5">
      <c r="A65" s="745" t="s">
        <v>14</v>
      </c>
      <c r="B65" s="746" t="s">
        <v>15</v>
      </c>
      <c r="C65" s="747"/>
      <c r="D65" s="747"/>
      <c r="F65" s="747"/>
      <c r="G65" s="747"/>
      <c r="H65" s="747"/>
      <c r="I65" s="747">
        <v>9617067</v>
      </c>
      <c r="J65" s="759" t="e">
        <f t="shared" si="1"/>
        <v>#DIV/0!</v>
      </c>
      <c r="K65" s="759" t="e">
        <f t="shared" si="2"/>
        <v>#DIV/0!</v>
      </c>
      <c r="L65" s="748">
        <v>156800</v>
      </c>
      <c r="M65" s="749">
        <f>D65*'[3]Összesen'!Q65</f>
        <v>0</v>
      </c>
    </row>
    <row r="66" spans="1:13" ht="22.5">
      <c r="A66" s="745" t="s">
        <v>16</v>
      </c>
      <c r="B66" s="746" t="s">
        <v>15</v>
      </c>
      <c r="C66" s="747"/>
      <c r="D66" s="747"/>
      <c r="F66" s="747"/>
      <c r="G66" s="747"/>
      <c r="H66" s="747"/>
      <c r="I66" s="747">
        <v>5697067</v>
      </c>
      <c r="J66" s="759" t="e">
        <f t="shared" si="1"/>
        <v>#DIV/0!</v>
      </c>
      <c r="K66" s="759" t="e">
        <f t="shared" si="2"/>
        <v>#DIV/0!</v>
      </c>
      <c r="L66" s="748">
        <v>148400</v>
      </c>
      <c r="M66" s="749">
        <f>D66*'[3]Összesen'!Q66</f>
        <v>0</v>
      </c>
    </row>
    <row r="67" spans="1:13" ht="12.75">
      <c r="A67" s="745" t="s">
        <v>17</v>
      </c>
      <c r="B67" s="747" t="s">
        <v>18</v>
      </c>
      <c r="C67" s="747"/>
      <c r="D67" s="747"/>
      <c r="F67" s="747"/>
      <c r="G67" s="747"/>
      <c r="H67" s="747"/>
      <c r="I67" s="747">
        <v>2016000</v>
      </c>
      <c r="J67" s="759" t="e">
        <f t="shared" si="1"/>
        <v>#DIV/0!</v>
      </c>
      <c r="K67" s="759" t="e">
        <f t="shared" si="2"/>
        <v>#DIV/0!</v>
      </c>
      <c r="L67" s="748">
        <v>67200</v>
      </c>
      <c r="M67" s="749">
        <f>D67*'[3]Összesen'!Q67</f>
        <v>0</v>
      </c>
    </row>
    <row r="68" spans="1:13" ht="12.75">
      <c r="A68" s="745" t="s">
        <v>17</v>
      </c>
      <c r="B68" s="747" t="s">
        <v>18</v>
      </c>
      <c r="C68" s="747"/>
      <c r="D68" s="747"/>
      <c r="F68" s="747"/>
      <c r="G68" s="747"/>
      <c r="H68" s="747"/>
      <c r="I68" s="747">
        <v>940800</v>
      </c>
      <c r="J68" s="759" t="e">
        <f t="shared" si="1"/>
        <v>#DIV/0!</v>
      </c>
      <c r="K68" s="759" t="e">
        <f t="shared" si="2"/>
        <v>#DIV/0!</v>
      </c>
      <c r="L68" s="748">
        <v>63600</v>
      </c>
      <c r="M68" s="749">
        <f>D68*'[3]Összesen'!Q68</f>
        <v>0</v>
      </c>
    </row>
    <row r="69" spans="1:13" ht="12.75">
      <c r="A69" s="745" t="s">
        <v>19</v>
      </c>
      <c r="B69" s="747" t="s">
        <v>20</v>
      </c>
      <c r="C69" s="747"/>
      <c r="D69" s="747"/>
      <c r="F69" s="747"/>
      <c r="G69" s="747"/>
      <c r="H69" s="747"/>
      <c r="I69" s="747">
        <v>1120000</v>
      </c>
      <c r="J69" s="759" t="e">
        <f t="shared" si="1"/>
        <v>#DIV/0!</v>
      </c>
      <c r="K69" s="759" t="e">
        <f t="shared" si="2"/>
        <v>#DIV/0!</v>
      </c>
      <c r="L69" s="748">
        <v>22000</v>
      </c>
      <c r="M69" s="749">
        <f>D69*'[3]Összesen'!Q69</f>
        <v>0</v>
      </c>
    </row>
    <row r="70" spans="1:13" ht="12.75">
      <c r="A70" s="745" t="s">
        <v>19</v>
      </c>
      <c r="B70" s="747" t="s">
        <v>20</v>
      </c>
      <c r="C70" s="796"/>
      <c r="D70" s="747"/>
      <c r="F70" s="796"/>
      <c r="G70" s="747"/>
      <c r="H70" s="747"/>
      <c r="I70" s="747">
        <v>701867</v>
      </c>
      <c r="J70" s="759" t="e">
        <f t="shared" si="1"/>
        <v>#DIV/0!</v>
      </c>
      <c r="K70" s="759" t="e">
        <f t="shared" si="2"/>
        <v>#DIV/0!</v>
      </c>
      <c r="L70" s="748">
        <v>21200</v>
      </c>
      <c r="M70" s="749">
        <f>D70*'[3]Összesen'!Q70</f>
        <v>0</v>
      </c>
    </row>
    <row r="71" spans="1:13" ht="12.75">
      <c r="A71" s="758" t="s">
        <v>21</v>
      </c>
      <c r="B71" s="747" t="s">
        <v>22</v>
      </c>
      <c r="C71" s="796"/>
      <c r="D71" s="747"/>
      <c r="F71" s="796"/>
      <c r="G71" s="759">
        <v>10</v>
      </c>
      <c r="H71" s="759">
        <v>0.08</v>
      </c>
      <c r="I71" s="759"/>
      <c r="J71" s="759"/>
      <c r="K71" s="759">
        <f t="shared" si="2"/>
        <v>0</v>
      </c>
      <c r="L71" s="748">
        <v>2550000</v>
      </c>
      <c r="M71" s="749">
        <f>D71*'[3]Összesen'!Q71</f>
        <v>0</v>
      </c>
    </row>
    <row r="72" spans="1:13" ht="12.75">
      <c r="A72" s="758" t="s">
        <v>23</v>
      </c>
      <c r="B72" s="747" t="s">
        <v>24</v>
      </c>
      <c r="C72" s="796"/>
      <c r="D72" s="747"/>
      <c r="F72" s="796"/>
      <c r="G72" s="759">
        <v>10</v>
      </c>
      <c r="H72" s="759">
        <v>0.08</v>
      </c>
      <c r="I72" s="759">
        <v>1866667</v>
      </c>
      <c r="J72" s="759">
        <f>ROUND(D72/G72*H72,1)</f>
        <v>0</v>
      </c>
      <c r="K72" s="759">
        <f t="shared" si="2"/>
        <v>0</v>
      </c>
      <c r="L72" s="748">
        <v>2540000</v>
      </c>
      <c r="M72" s="749">
        <f>D72*'[3]Összesen'!Q72</f>
        <v>0</v>
      </c>
    </row>
    <row r="73" spans="1:13" ht="12.75">
      <c r="A73" s="758" t="s">
        <v>25</v>
      </c>
      <c r="B73" s="747" t="s">
        <v>26</v>
      </c>
      <c r="C73" s="796"/>
      <c r="D73" s="747"/>
      <c r="F73" s="796"/>
      <c r="G73" s="759"/>
      <c r="H73" s="759"/>
      <c r="I73" s="759"/>
      <c r="J73" s="759" t="e">
        <f>ROUND(F73/G73*H73,1)</f>
        <v>#DIV/0!</v>
      </c>
      <c r="K73" s="759" t="e">
        <f t="shared" si="2"/>
        <v>#DIV/0!</v>
      </c>
      <c r="L73" s="748">
        <v>20000</v>
      </c>
      <c r="M73" s="749">
        <f>D73*'[3]Összesen'!Q73</f>
        <v>0</v>
      </c>
    </row>
    <row r="74" spans="1:13" ht="12.75">
      <c r="A74" s="758" t="s">
        <v>27</v>
      </c>
      <c r="B74" s="747" t="s">
        <v>26</v>
      </c>
      <c r="C74" s="796"/>
      <c r="D74" s="747"/>
      <c r="F74" s="796"/>
      <c r="G74" s="759"/>
      <c r="H74" s="759"/>
      <c r="I74" s="759"/>
      <c r="J74" s="759" t="e">
        <f>ROUND(F74/G74*H74,1)</f>
        <v>#DIV/0!</v>
      </c>
      <c r="K74" s="759" t="e">
        <f t="shared" si="2"/>
        <v>#DIV/0!</v>
      </c>
      <c r="L74" s="748">
        <v>19000</v>
      </c>
      <c r="M74" s="749">
        <f>D74*'[3]Összesen'!Q74</f>
        <v>0</v>
      </c>
    </row>
    <row r="75" spans="1:13" ht="12.75">
      <c r="A75" s="758" t="s">
        <v>28</v>
      </c>
      <c r="B75" s="747" t="s">
        <v>29</v>
      </c>
      <c r="C75" s="796"/>
      <c r="D75" s="747"/>
      <c r="F75" s="796"/>
      <c r="G75" s="759">
        <v>8</v>
      </c>
      <c r="H75" s="759">
        <v>0.17</v>
      </c>
      <c r="I75" s="759"/>
      <c r="J75" s="759"/>
      <c r="K75" s="759">
        <f t="shared" si="2"/>
        <v>0</v>
      </c>
      <c r="L75" s="748">
        <v>2550000</v>
      </c>
      <c r="M75" s="749">
        <f>D75*'[3]Összesen'!Q75</f>
        <v>0</v>
      </c>
    </row>
    <row r="76" spans="1:13" ht="12.75">
      <c r="A76" s="758" t="s">
        <v>30</v>
      </c>
      <c r="B76" s="747" t="s">
        <v>31</v>
      </c>
      <c r="C76" s="796"/>
      <c r="D76" s="747"/>
      <c r="F76" s="796"/>
      <c r="G76" s="759">
        <v>8</v>
      </c>
      <c r="H76" s="759">
        <v>0.17</v>
      </c>
      <c r="I76" s="759">
        <v>3740000</v>
      </c>
      <c r="J76" s="759">
        <f>ROUND(D76/G76*H76,1)</f>
        <v>0</v>
      </c>
      <c r="K76" s="759">
        <f t="shared" si="2"/>
        <v>0</v>
      </c>
      <c r="L76" s="748">
        <v>2540000</v>
      </c>
      <c r="M76" s="749">
        <f>D76*'[3]Összesen'!Q76</f>
        <v>0</v>
      </c>
    </row>
    <row r="77" spans="1:13" ht="12.75">
      <c r="A77" s="758" t="s">
        <v>32</v>
      </c>
      <c r="B77" s="747" t="s">
        <v>26</v>
      </c>
      <c r="C77" s="796"/>
      <c r="D77" s="747"/>
      <c r="F77" s="796"/>
      <c r="G77" s="759"/>
      <c r="H77" s="759"/>
      <c r="I77" s="759"/>
      <c r="J77" s="759" t="e">
        <f>ROUND(F77/G77*H77,1)</f>
        <v>#DIV/0!</v>
      </c>
      <c r="K77" s="759" t="e">
        <f t="shared" si="2"/>
        <v>#DIV/0!</v>
      </c>
      <c r="L77" s="748">
        <v>51000</v>
      </c>
      <c r="M77" s="749">
        <f>D77*'[3]Összesen'!Q77</f>
        <v>0</v>
      </c>
    </row>
    <row r="78" spans="1:13" ht="12.75">
      <c r="A78" s="758" t="s">
        <v>33</v>
      </c>
      <c r="B78" s="747" t="s">
        <v>26</v>
      </c>
      <c r="C78" s="759"/>
      <c r="D78" s="747"/>
      <c r="F78" s="759"/>
      <c r="G78" s="759"/>
      <c r="H78" s="759"/>
      <c r="I78" s="759"/>
      <c r="J78" s="759" t="e">
        <f>ROUND(F78/G78*H78,1)</f>
        <v>#DIV/0!</v>
      </c>
      <c r="K78" s="759" t="e">
        <f t="shared" si="2"/>
        <v>#DIV/0!</v>
      </c>
      <c r="L78" s="748">
        <v>48500</v>
      </c>
      <c r="M78" s="749">
        <f>D78*'[3]Összesen'!Q78</f>
        <v>0</v>
      </c>
    </row>
    <row r="79" spans="1:13" ht="12.75">
      <c r="A79" s="758" t="s">
        <v>34</v>
      </c>
      <c r="B79" s="747" t="s">
        <v>35</v>
      </c>
      <c r="C79" s="747">
        <v>77</v>
      </c>
      <c r="D79" s="747"/>
      <c r="F79" s="747">
        <v>77</v>
      </c>
      <c r="G79" s="747">
        <v>25</v>
      </c>
      <c r="H79" s="759">
        <v>1.3</v>
      </c>
      <c r="I79" s="747">
        <v>17680000</v>
      </c>
      <c r="J79" s="759"/>
      <c r="K79" s="759">
        <f t="shared" si="2"/>
        <v>4</v>
      </c>
      <c r="L79" s="748">
        <v>2550000</v>
      </c>
      <c r="M79" s="749">
        <v>6690846</v>
      </c>
    </row>
    <row r="80" spans="1:13" ht="12.75">
      <c r="A80" s="758" t="s">
        <v>36</v>
      </c>
      <c r="B80" s="747" t="s">
        <v>37</v>
      </c>
      <c r="C80" s="747"/>
      <c r="D80" s="747">
        <v>80</v>
      </c>
      <c r="F80" s="747"/>
      <c r="G80" s="747">
        <v>25</v>
      </c>
      <c r="H80" s="759">
        <v>1.3</v>
      </c>
      <c r="I80" s="747"/>
      <c r="J80" s="759">
        <f>ROUND(D80/G80*H80,1)</f>
        <v>4.2</v>
      </c>
      <c r="K80" s="759">
        <f t="shared" si="2"/>
        <v>0</v>
      </c>
      <c r="L80" s="748">
        <v>2540000</v>
      </c>
      <c r="M80" s="749">
        <f>D80*'[3]Összesen'!Q80</f>
        <v>3522133.257142857</v>
      </c>
    </row>
    <row r="81" spans="1:13" ht="12.75">
      <c r="A81" s="758" t="s">
        <v>38</v>
      </c>
      <c r="B81" s="747" t="s">
        <v>39</v>
      </c>
      <c r="C81" s="747">
        <v>77</v>
      </c>
      <c r="D81" s="747"/>
      <c r="F81" s="747">
        <v>77</v>
      </c>
      <c r="G81" s="747"/>
      <c r="H81" s="747"/>
      <c r="I81" s="747">
        <v>2480000</v>
      </c>
      <c r="J81" s="759" t="e">
        <f aca="true" t="shared" si="3" ref="J81:J102">ROUND(F81/G81*H81,1)</f>
        <v>#DIV/0!</v>
      </c>
      <c r="K81" s="759" t="e">
        <f t="shared" si="2"/>
        <v>#DIV/0!</v>
      </c>
      <c r="L81" s="748">
        <v>186000</v>
      </c>
      <c r="M81" s="749">
        <f>F81*'[3]Összesen'!Q81</f>
        <v>9548000</v>
      </c>
    </row>
    <row r="82" spans="1:13" ht="12.75">
      <c r="A82" s="758" t="s">
        <v>40</v>
      </c>
      <c r="B82" s="747" t="s">
        <v>39</v>
      </c>
      <c r="C82" s="747"/>
      <c r="D82" s="747">
        <v>80</v>
      </c>
      <c r="F82" s="747"/>
      <c r="G82" s="747"/>
      <c r="H82" s="747"/>
      <c r="I82" s="747"/>
      <c r="J82" s="759" t="e">
        <f t="shared" si="3"/>
        <v>#DIV/0!</v>
      </c>
      <c r="K82" s="759" t="e">
        <f t="shared" si="2"/>
        <v>#DIV/0!</v>
      </c>
      <c r="L82" s="748">
        <v>177000</v>
      </c>
      <c r="M82" s="749">
        <f>D82*'[3]Összesen'!Q82</f>
        <v>4720000</v>
      </c>
    </row>
    <row r="83" spans="1:13" ht="12.75">
      <c r="A83" s="758"/>
      <c r="B83" s="747" t="s">
        <v>41</v>
      </c>
      <c r="C83" s="747">
        <v>3</v>
      </c>
      <c r="D83" s="747"/>
      <c r="F83" s="747">
        <v>3</v>
      </c>
      <c r="G83" s="747">
        <v>25</v>
      </c>
      <c r="H83" s="747">
        <v>1.3</v>
      </c>
      <c r="I83" s="747"/>
      <c r="J83" s="759">
        <f t="shared" si="3"/>
        <v>0.2</v>
      </c>
      <c r="K83" s="759">
        <f t="shared" si="2"/>
        <v>0.2</v>
      </c>
      <c r="L83" s="748"/>
      <c r="M83" s="749">
        <f>D83*'[3]Összesen'!Q83</f>
        <v>0</v>
      </c>
    </row>
    <row r="84" spans="1:13" ht="12.75">
      <c r="A84" s="758"/>
      <c r="B84" s="747" t="s">
        <v>42</v>
      </c>
      <c r="C84" s="747"/>
      <c r="D84" s="747"/>
      <c r="F84" s="747"/>
      <c r="G84" s="747">
        <v>25</v>
      </c>
      <c r="H84" s="747">
        <v>1.3</v>
      </c>
      <c r="I84" s="747"/>
      <c r="J84" s="759">
        <f t="shared" si="3"/>
        <v>0</v>
      </c>
      <c r="K84" s="759">
        <f t="shared" si="2"/>
        <v>0</v>
      </c>
      <c r="L84" s="748"/>
      <c r="M84" s="749">
        <f>D84*'[3]Összesen'!Q84</f>
        <v>0</v>
      </c>
    </row>
    <row r="85" spans="1:13" ht="22.5">
      <c r="A85" s="758" t="s">
        <v>43</v>
      </c>
      <c r="B85" s="746" t="s">
        <v>44</v>
      </c>
      <c r="C85" s="747"/>
      <c r="D85" s="747"/>
      <c r="F85" s="747"/>
      <c r="G85" s="747"/>
      <c r="H85" s="747"/>
      <c r="I85" s="747"/>
      <c r="J85" s="759" t="e">
        <f t="shared" si="3"/>
        <v>#DIV/0!</v>
      </c>
      <c r="K85" s="759" t="e">
        <f t="shared" si="2"/>
        <v>#DIV/0!</v>
      </c>
      <c r="L85" s="748">
        <v>240000</v>
      </c>
      <c r="M85" s="749">
        <f>D85*'[3]Összesen'!Q85</f>
        <v>0</v>
      </c>
    </row>
    <row r="86" spans="1:13" ht="22.5">
      <c r="A86" s="758" t="s">
        <v>43</v>
      </c>
      <c r="B86" s="746" t="s">
        <v>44</v>
      </c>
      <c r="C86" s="747"/>
      <c r="D86" s="747"/>
      <c r="F86" s="747"/>
      <c r="G86" s="747"/>
      <c r="H86" s="747"/>
      <c r="I86" s="747"/>
      <c r="J86" s="759" t="e">
        <f t="shared" si="3"/>
        <v>#DIV/0!</v>
      </c>
      <c r="K86" s="759" t="e">
        <f t="shared" si="2"/>
        <v>#DIV/0!</v>
      </c>
      <c r="L86" s="748">
        <v>239000</v>
      </c>
      <c r="M86" s="749">
        <f>D86*'[3]Összesen'!Q86</f>
        <v>0</v>
      </c>
    </row>
    <row r="87" spans="1:13" ht="12.75">
      <c r="A87" s="758" t="s">
        <v>45</v>
      </c>
      <c r="B87" s="746" t="s">
        <v>46</v>
      </c>
      <c r="C87" s="747"/>
      <c r="D87" s="747"/>
      <c r="F87" s="747"/>
      <c r="G87" s="747"/>
      <c r="H87" s="747"/>
      <c r="I87" s="747">
        <v>512000</v>
      </c>
      <c r="J87" s="759" t="e">
        <f t="shared" si="3"/>
        <v>#DIV/0!</v>
      </c>
      <c r="K87" s="759" t="e">
        <f t="shared" si="2"/>
        <v>#DIV/0!</v>
      </c>
      <c r="L87" s="748">
        <v>384000</v>
      </c>
      <c r="M87" s="749">
        <f>D87*'[3]Összesen'!Q87</f>
        <v>0</v>
      </c>
    </row>
    <row r="88" spans="1:13" ht="12.75">
      <c r="A88" s="758" t="s">
        <v>45</v>
      </c>
      <c r="B88" s="747" t="s">
        <v>46</v>
      </c>
      <c r="C88" s="747"/>
      <c r="D88" s="747"/>
      <c r="F88" s="747"/>
      <c r="G88" s="747"/>
      <c r="H88" s="747"/>
      <c r="I88" s="747">
        <v>896000</v>
      </c>
      <c r="J88" s="759" t="e">
        <f t="shared" si="3"/>
        <v>#DIV/0!</v>
      </c>
      <c r="K88" s="759" t="e">
        <f t="shared" si="2"/>
        <v>#DIV/0!</v>
      </c>
      <c r="L88" s="748">
        <v>384000</v>
      </c>
      <c r="M88" s="749">
        <f>D88*'[3]Összesen'!Q88</f>
        <v>0</v>
      </c>
    </row>
    <row r="89" spans="1:13" ht="12.75">
      <c r="A89" s="758" t="s">
        <v>45</v>
      </c>
      <c r="B89" s="746" t="s">
        <v>46</v>
      </c>
      <c r="C89" s="747"/>
      <c r="D89" s="747"/>
      <c r="F89" s="747"/>
      <c r="G89" s="747"/>
      <c r="H89" s="747"/>
      <c r="I89" s="747"/>
      <c r="J89" s="759" t="e">
        <f t="shared" si="3"/>
        <v>#DIV/0!</v>
      </c>
      <c r="K89" s="759" t="e">
        <f t="shared" si="2"/>
        <v>#DIV/0!</v>
      </c>
      <c r="L89" s="748">
        <v>382400</v>
      </c>
      <c r="M89" s="749">
        <f>D89*'[3]Összesen'!Q89</f>
        <v>0</v>
      </c>
    </row>
    <row r="90" spans="1:13" ht="12.75">
      <c r="A90" s="758" t="s">
        <v>45</v>
      </c>
      <c r="B90" s="747" t="s">
        <v>46</v>
      </c>
      <c r="C90" s="747"/>
      <c r="D90" s="747"/>
      <c r="F90" s="747"/>
      <c r="G90" s="747"/>
      <c r="H90" s="747"/>
      <c r="I90" s="747"/>
      <c r="J90" s="759" t="e">
        <f t="shared" si="3"/>
        <v>#DIV/0!</v>
      </c>
      <c r="K90" s="759" t="e">
        <f t="shared" si="2"/>
        <v>#DIV/0!</v>
      </c>
      <c r="L90" s="748">
        <v>382400</v>
      </c>
      <c r="M90" s="749">
        <f>D90*'[3]Összesen'!Q90</f>
        <v>0</v>
      </c>
    </row>
    <row r="91" spans="1:13" ht="12.75">
      <c r="A91" s="758" t="s">
        <v>47</v>
      </c>
      <c r="B91" s="746" t="s">
        <v>48</v>
      </c>
      <c r="C91" s="747"/>
      <c r="D91" s="747"/>
      <c r="F91" s="747"/>
      <c r="G91" s="747"/>
      <c r="H91" s="747"/>
      <c r="I91" s="747">
        <v>10112000</v>
      </c>
      <c r="J91" s="759" t="e">
        <f t="shared" si="3"/>
        <v>#DIV/0!</v>
      </c>
      <c r="K91" s="759" t="e">
        <f aca="true" t="shared" si="4" ref="K91:K122">ROUND(F91/G91*H91,1)</f>
        <v>#DIV/0!</v>
      </c>
      <c r="L91" s="748">
        <v>192000</v>
      </c>
      <c r="M91" s="749">
        <f>D91*'[3]Összesen'!Q91</f>
        <v>0</v>
      </c>
    </row>
    <row r="92" spans="1:13" ht="12.75">
      <c r="A92" s="758" t="s">
        <v>49</v>
      </c>
      <c r="B92" s="746" t="s">
        <v>48</v>
      </c>
      <c r="C92" s="747">
        <v>1</v>
      </c>
      <c r="D92" s="747"/>
      <c r="F92" s="747">
        <v>1</v>
      </c>
      <c r="G92" s="747"/>
      <c r="H92" s="747"/>
      <c r="I92" s="747"/>
      <c r="J92" s="759" t="e">
        <f t="shared" si="3"/>
        <v>#DIV/0!</v>
      </c>
      <c r="K92" s="759" t="e">
        <f t="shared" si="4"/>
        <v>#DIV/0!</v>
      </c>
      <c r="L92" s="748">
        <v>192000</v>
      </c>
      <c r="M92" s="749">
        <f>F92*'[3]Összesen'!Q92</f>
        <v>128000</v>
      </c>
    </row>
    <row r="93" spans="1:13" ht="12.75">
      <c r="A93" s="758" t="s">
        <v>50</v>
      </c>
      <c r="B93" s="746" t="s">
        <v>48</v>
      </c>
      <c r="C93" s="747">
        <v>1</v>
      </c>
      <c r="D93" s="747"/>
      <c r="F93" s="747">
        <v>1</v>
      </c>
      <c r="G93" s="747"/>
      <c r="H93" s="747"/>
      <c r="I93" s="747">
        <v>2304000</v>
      </c>
      <c r="J93" s="759" t="e">
        <f t="shared" si="3"/>
        <v>#DIV/0!</v>
      </c>
      <c r="K93" s="759" t="e">
        <f t="shared" si="4"/>
        <v>#DIV/0!</v>
      </c>
      <c r="L93" s="748">
        <v>192000</v>
      </c>
      <c r="M93" s="749">
        <f>F93*'[3]Összesen'!Q93</f>
        <v>128000</v>
      </c>
    </row>
    <row r="94" spans="1:13" ht="12.75">
      <c r="A94" s="758" t="s">
        <v>47</v>
      </c>
      <c r="B94" s="746" t="s">
        <v>48</v>
      </c>
      <c r="C94" s="747"/>
      <c r="D94" s="747"/>
      <c r="F94" s="747"/>
      <c r="G94" s="747"/>
      <c r="H94" s="747"/>
      <c r="I94" s="747"/>
      <c r="J94" s="759" t="e">
        <f t="shared" si="3"/>
        <v>#DIV/0!</v>
      </c>
      <c r="K94" s="759" t="e">
        <f t="shared" si="4"/>
        <v>#DIV/0!</v>
      </c>
      <c r="L94" s="748">
        <v>191200</v>
      </c>
      <c r="M94" s="749">
        <f>D94*'[3]Összesen'!Q94</f>
        <v>0</v>
      </c>
    </row>
    <row r="95" spans="1:13" ht="12.75">
      <c r="A95" s="758" t="s">
        <v>49</v>
      </c>
      <c r="B95" s="746" t="s">
        <v>48</v>
      </c>
      <c r="C95" s="747"/>
      <c r="D95" s="747">
        <v>1</v>
      </c>
      <c r="E95" s="760"/>
      <c r="F95" s="747"/>
      <c r="G95" s="747"/>
      <c r="H95" s="747"/>
      <c r="I95" s="747"/>
      <c r="J95" s="759" t="e">
        <f t="shared" si="3"/>
        <v>#DIV/0!</v>
      </c>
      <c r="K95" s="759" t="e">
        <f t="shared" si="4"/>
        <v>#DIV/0!</v>
      </c>
      <c r="L95" s="748">
        <v>191200</v>
      </c>
      <c r="M95" s="749">
        <f>D95*'[3]Összesen'!Q95</f>
        <v>63733.36363636364</v>
      </c>
    </row>
    <row r="96" spans="1:13" ht="12.75">
      <c r="A96" s="758" t="s">
        <v>50</v>
      </c>
      <c r="B96" s="746" t="s">
        <v>48</v>
      </c>
      <c r="C96" s="747"/>
      <c r="D96" s="747">
        <v>1</v>
      </c>
      <c r="E96" s="760"/>
      <c r="F96" s="747"/>
      <c r="G96" s="747"/>
      <c r="H96" s="747"/>
      <c r="I96" s="747">
        <v>2496000</v>
      </c>
      <c r="J96" s="759" t="e">
        <f t="shared" si="3"/>
        <v>#DIV/0!</v>
      </c>
      <c r="K96" s="759" t="e">
        <f t="shared" si="4"/>
        <v>#DIV/0!</v>
      </c>
      <c r="L96" s="748">
        <v>191200</v>
      </c>
      <c r="M96" s="749">
        <f>D96*'[3]Összesen'!Q96</f>
        <v>63733.36363636364</v>
      </c>
    </row>
    <row r="97" spans="1:13" ht="22.5">
      <c r="A97" s="758" t="s">
        <v>51</v>
      </c>
      <c r="B97" s="746" t="s">
        <v>52</v>
      </c>
      <c r="C97" s="747"/>
      <c r="D97" s="747"/>
      <c r="E97" s="760"/>
      <c r="F97" s="747"/>
      <c r="G97" s="747"/>
      <c r="H97" s="747"/>
      <c r="I97" s="747"/>
      <c r="J97" s="759" t="e">
        <f t="shared" si="3"/>
        <v>#DIV/0!</v>
      </c>
      <c r="K97" s="759" t="e">
        <f t="shared" si="4"/>
        <v>#DIV/0!</v>
      </c>
      <c r="L97" s="748">
        <v>144000</v>
      </c>
      <c r="M97" s="749">
        <f>D97*'[3]Összesen'!Q97</f>
        <v>0</v>
      </c>
    </row>
    <row r="98" spans="1:13" ht="22.5">
      <c r="A98" s="758" t="s">
        <v>53</v>
      </c>
      <c r="B98" s="746" t="s">
        <v>52</v>
      </c>
      <c r="C98" s="747"/>
      <c r="D98" s="747"/>
      <c r="E98" s="760"/>
      <c r="F98" s="747"/>
      <c r="G98" s="747"/>
      <c r="H98" s="747"/>
      <c r="I98" s="747"/>
      <c r="J98" s="759" t="e">
        <f t="shared" si="3"/>
        <v>#DIV/0!</v>
      </c>
      <c r="K98" s="759" t="e">
        <f t="shared" si="4"/>
        <v>#DIV/0!</v>
      </c>
      <c r="L98" s="748">
        <v>144000</v>
      </c>
      <c r="M98" s="749">
        <f>D98*'[3]Összesen'!Q98</f>
        <v>0</v>
      </c>
    </row>
    <row r="99" spans="1:13" ht="22.5">
      <c r="A99" s="758" t="s">
        <v>54</v>
      </c>
      <c r="B99" s="746" t="s">
        <v>52</v>
      </c>
      <c r="C99" s="747">
        <v>3</v>
      </c>
      <c r="D99" s="747"/>
      <c r="E99" s="760"/>
      <c r="F99" s="747">
        <v>3</v>
      </c>
      <c r="G99" s="747"/>
      <c r="H99" s="747"/>
      <c r="I99" s="747"/>
      <c r="J99" s="759" t="e">
        <f t="shared" si="3"/>
        <v>#DIV/0!</v>
      </c>
      <c r="K99" s="759" t="e">
        <f t="shared" si="4"/>
        <v>#DIV/0!</v>
      </c>
      <c r="L99" s="748">
        <v>144000</v>
      </c>
      <c r="M99" s="749">
        <f>F99*'[3]Összesen'!Q99</f>
        <v>288000</v>
      </c>
    </row>
    <row r="100" spans="1:13" ht="22.5">
      <c r="A100" s="758" t="s">
        <v>51</v>
      </c>
      <c r="B100" s="746" t="s">
        <v>52</v>
      </c>
      <c r="C100" s="747"/>
      <c r="D100" s="747"/>
      <c r="E100" s="760"/>
      <c r="F100" s="747"/>
      <c r="G100" s="747"/>
      <c r="H100" s="747"/>
      <c r="I100" s="747"/>
      <c r="J100" s="759" t="e">
        <f t="shared" si="3"/>
        <v>#DIV/0!</v>
      </c>
      <c r="K100" s="759" t="e">
        <f t="shared" si="4"/>
        <v>#DIV/0!</v>
      </c>
      <c r="L100" s="748">
        <v>143400</v>
      </c>
      <c r="M100" s="749">
        <f>D100*'[3]Összesen'!Q100</f>
        <v>0</v>
      </c>
    </row>
    <row r="101" spans="1:13" ht="22.5">
      <c r="A101" s="758" t="s">
        <v>53</v>
      </c>
      <c r="B101" s="746" t="s">
        <v>52</v>
      </c>
      <c r="C101" s="747"/>
      <c r="D101" s="747"/>
      <c r="E101" s="760"/>
      <c r="F101" s="747"/>
      <c r="G101" s="747"/>
      <c r="H101" s="747"/>
      <c r="I101" s="747"/>
      <c r="J101" s="759" t="e">
        <f t="shared" si="3"/>
        <v>#DIV/0!</v>
      </c>
      <c r="K101" s="759" t="e">
        <f t="shared" si="4"/>
        <v>#DIV/0!</v>
      </c>
      <c r="L101" s="748">
        <v>143400</v>
      </c>
      <c r="M101" s="749">
        <f>D101*'[3]Összesen'!Q101</f>
        <v>0</v>
      </c>
    </row>
    <row r="102" spans="1:13" ht="22.5">
      <c r="A102" s="758" t="s">
        <v>54</v>
      </c>
      <c r="B102" s="746" t="s">
        <v>52</v>
      </c>
      <c r="C102" s="747"/>
      <c r="D102" s="747">
        <v>3</v>
      </c>
      <c r="E102" s="760"/>
      <c r="F102" s="747"/>
      <c r="G102" s="747"/>
      <c r="H102" s="747"/>
      <c r="I102" s="747"/>
      <c r="J102" s="759" t="e">
        <f t="shared" si="3"/>
        <v>#DIV/0!</v>
      </c>
      <c r="K102" s="759" t="e">
        <f t="shared" si="4"/>
        <v>#DIV/0!</v>
      </c>
      <c r="L102" s="748">
        <v>143400</v>
      </c>
      <c r="M102" s="749">
        <f>D102*'[3]Összesen'!Q102</f>
        <v>143400</v>
      </c>
    </row>
    <row r="103" spans="1:13" ht="12.75">
      <c r="A103" s="758" t="s">
        <v>55</v>
      </c>
      <c r="B103" s="747" t="s">
        <v>56</v>
      </c>
      <c r="C103" s="747"/>
      <c r="D103" s="747"/>
      <c r="E103" s="760"/>
      <c r="F103" s="747"/>
      <c r="G103" s="759">
        <v>25</v>
      </c>
      <c r="H103" s="759">
        <v>0.24</v>
      </c>
      <c r="I103" s="759">
        <v>170000</v>
      </c>
      <c r="J103" s="759"/>
      <c r="K103" s="759">
        <f t="shared" si="4"/>
        <v>0</v>
      </c>
      <c r="L103" s="748">
        <v>2550000</v>
      </c>
      <c r="M103" s="749">
        <f>D103*'[3]Összesen'!Q103</f>
        <v>0</v>
      </c>
    </row>
    <row r="104" spans="1:13" ht="12.75">
      <c r="A104" s="758" t="s">
        <v>55</v>
      </c>
      <c r="B104" s="747" t="s">
        <v>57</v>
      </c>
      <c r="C104" s="747"/>
      <c r="D104" s="747"/>
      <c r="E104" s="760"/>
      <c r="F104" s="747"/>
      <c r="G104" s="759">
        <v>25</v>
      </c>
      <c r="H104" s="759">
        <v>0.16</v>
      </c>
      <c r="I104" s="759">
        <v>935000</v>
      </c>
      <c r="J104" s="759"/>
      <c r="K104" s="759">
        <f t="shared" si="4"/>
        <v>0</v>
      </c>
      <c r="L104" s="748">
        <v>2550000</v>
      </c>
      <c r="M104" s="749">
        <f>D104*'[3]Összesen'!Q104</f>
        <v>0</v>
      </c>
    </row>
    <row r="105" spans="1:13" ht="12.75">
      <c r="A105" s="758" t="s">
        <v>58</v>
      </c>
      <c r="B105" s="747" t="s">
        <v>59</v>
      </c>
      <c r="C105" s="747"/>
      <c r="D105" s="747"/>
      <c r="E105" s="760"/>
      <c r="F105" s="747"/>
      <c r="G105" s="759">
        <v>21</v>
      </c>
      <c r="H105" s="759">
        <v>0.27</v>
      </c>
      <c r="I105" s="759">
        <v>2890000</v>
      </c>
      <c r="J105" s="759"/>
      <c r="K105" s="759">
        <f t="shared" si="4"/>
        <v>0</v>
      </c>
      <c r="L105" s="748">
        <v>2550000</v>
      </c>
      <c r="M105" s="749">
        <f>D105*'[3]Összesen'!Q105</f>
        <v>0</v>
      </c>
    </row>
    <row r="106" spans="1:13" ht="12.75">
      <c r="A106" s="758" t="s">
        <v>60</v>
      </c>
      <c r="B106" s="747" t="s">
        <v>61</v>
      </c>
      <c r="C106" s="747"/>
      <c r="D106" s="747"/>
      <c r="E106" s="760"/>
      <c r="F106" s="747"/>
      <c r="G106" s="759">
        <v>17</v>
      </c>
      <c r="H106" s="759">
        <v>0.27</v>
      </c>
      <c r="I106" s="759">
        <v>1530000</v>
      </c>
      <c r="J106" s="759"/>
      <c r="K106" s="759">
        <f t="shared" si="4"/>
        <v>0</v>
      </c>
      <c r="L106" s="748">
        <v>2550000</v>
      </c>
      <c r="M106" s="749">
        <f>D106*'[3]Összesen'!Q106</f>
        <v>0</v>
      </c>
    </row>
    <row r="107" spans="1:13" ht="12.75">
      <c r="A107" s="758" t="s">
        <v>62</v>
      </c>
      <c r="B107" s="747" t="s">
        <v>66</v>
      </c>
      <c r="C107" s="747"/>
      <c r="D107" s="747"/>
      <c r="E107" s="760"/>
      <c r="F107" s="747"/>
      <c r="G107" s="759">
        <v>16</v>
      </c>
      <c r="H107" s="759">
        <v>0.27</v>
      </c>
      <c r="I107" s="759">
        <v>1615000</v>
      </c>
      <c r="J107" s="759"/>
      <c r="K107" s="759">
        <f t="shared" si="4"/>
        <v>0</v>
      </c>
      <c r="L107" s="748">
        <v>2550000</v>
      </c>
      <c r="M107" s="749">
        <f>D107*'[3]Összesen'!Q107</f>
        <v>0</v>
      </c>
    </row>
    <row r="108" spans="1:13" ht="12.75">
      <c r="A108" s="758" t="s">
        <v>67</v>
      </c>
      <c r="B108" s="747" t="s">
        <v>56</v>
      </c>
      <c r="C108" s="759"/>
      <c r="D108" s="747"/>
      <c r="E108" s="760"/>
      <c r="F108" s="759"/>
      <c r="G108" s="759">
        <v>25</v>
      </c>
      <c r="H108" s="759">
        <v>0.34</v>
      </c>
      <c r="I108" s="759"/>
      <c r="J108" s="759">
        <f>ROUND(D108/G108*H108,1)</f>
        <v>0</v>
      </c>
      <c r="K108" s="759">
        <f t="shared" si="4"/>
        <v>0</v>
      </c>
      <c r="L108" s="748">
        <v>2540000</v>
      </c>
      <c r="M108" s="749">
        <f>D108*'[3]Összesen'!Q108</f>
        <v>0</v>
      </c>
    </row>
    <row r="109" spans="1:13" ht="12.75">
      <c r="A109" s="758" t="s">
        <v>68</v>
      </c>
      <c r="B109" s="747" t="s">
        <v>57</v>
      </c>
      <c r="C109" s="759"/>
      <c r="D109" s="747"/>
      <c r="E109" s="760"/>
      <c r="F109" s="759"/>
      <c r="G109" s="759">
        <v>25</v>
      </c>
      <c r="H109" s="759">
        <v>0.23</v>
      </c>
      <c r="I109" s="759"/>
      <c r="J109" s="759">
        <f>ROUND(D109/G109*H109,1)</f>
        <v>0</v>
      </c>
      <c r="K109" s="759">
        <f t="shared" si="4"/>
        <v>0</v>
      </c>
      <c r="L109" s="748">
        <v>2540000</v>
      </c>
      <c r="M109" s="749">
        <f>D109*'[3]Összesen'!Q109</f>
        <v>0</v>
      </c>
    </row>
    <row r="110" spans="1:13" ht="12.75">
      <c r="A110" s="758" t="s">
        <v>69</v>
      </c>
      <c r="B110" s="747" t="s">
        <v>70</v>
      </c>
      <c r="C110" s="759"/>
      <c r="D110" s="747"/>
      <c r="E110" s="760"/>
      <c r="F110" s="759"/>
      <c r="G110" s="759">
        <v>21</v>
      </c>
      <c r="H110" s="759">
        <v>0.31</v>
      </c>
      <c r="I110" s="759"/>
      <c r="J110" s="759">
        <f>ROUND(D110/G110*H110,1)</f>
        <v>0</v>
      </c>
      <c r="K110" s="759">
        <f t="shared" si="4"/>
        <v>0</v>
      </c>
      <c r="L110" s="748">
        <v>2540000</v>
      </c>
      <c r="M110" s="749">
        <f>D110*'[3]Összesen'!Q110</f>
        <v>0</v>
      </c>
    </row>
    <row r="111" spans="1:13" ht="12.75">
      <c r="A111" s="758" t="s">
        <v>71</v>
      </c>
      <c r="B111" s="747" t="s">
        <v>66</v>
      </c>
      <c r="C111" s="759"/>
      <c r="D111" s="747"/>
      <c r="E111" s="760"/>
      <c r="F111" s="759"/>
      <c r="G111" s="759">
        <v>16</v>
      </c>
      <c r="H111" s="759">
        <v>0.31</v>
      </c>
      <c r="I111" s="759"/>
      <c r="J111" s="759">
        <f>ROUND(D111/G111*H111,1)</f>
        <v>0</v>
      </c>
      <c r="K111" s="759">
        <f t="shared" si="4"/>
        <v>0</v>
      </c>
      <c r="L111" s="748">
        <v>2540000</v>
      </c>
      <c r="M111" s="749">
        <f>D111*'[3]Összesen'!Q111</f>
        <v>0</v>
      </c>
    </row>
    <row r="112" spans="1:13" ht="12.75">
      <c r="A112" s="745" t="s">
        <v>72</v>
      </c>
      <c r="B112" s="747" t="s">
        <v>73</v>
      </c>
      <c r="C112" s="747"/>
      <c r="D112" s="747"/>
      <c r="E112" s="760"/>
      <c r="F112" s="747"/>
      <c r="G112" s="747"/>
      <c r="H112" s="747"/>
      <c r="I112" s="747">
        <v>3630000</v>
      </c>
      <c r="J112" s="759" t="e">
        <f aca="true" t="shared" si="5" ref="J112:J143">ROUND(F112/G112*H112,1)</f>
        <v>#DIV/0!</v>
      </c>
      <c r="K112" s="759" t="e">
        <f t="shared" si="4"/>
        <v>#DIV/0!</v>
      </c>
      <c r="L112" s="748">
        <v>45000</v>
      </c>
      <c r="M112" s="749">
        <f>D112*'[3]Összesen'!Q112</f>
        <v>0</v>
      </c>
    </row>
    <row r="113" spans="1:13" ht="12.75">
      <c r="A113" s="745" t="s">
        <v>74</v>
      </c>
      <c r="B113" s="747" t="s">
        <v>73</v>
      </c>
      <c r="C113" s="747"/>
      <c r="D113" s="747"/>
      <c r="E113" s="760"/>
      <c r="F113" s="747"/>
      <c r="G113" s="747"/>
      <c r="H113" s="747"/>
      <c r="I113" s="747"/>
      <c r="J113" s="759" t="e">
        <f t="shared" si="5"/>
        <v>#DIV/0!</v>
      </c>
      <c r="K113" s="759" t="e">
        <f t="shared" si="4"/>
        <v>#DIV/0!</v>
      </c>
      <c r="L113" s="748">
        <v>45000</v>
      </c>
      <c r="M113" s="749">
        <f>D113*'[3]Összesen'!Q113</f>
        <v>0</v>
      </c>
    </row>
    <row r="114" spans="1:13" ht="12.75">
      <c r="A114" s="745" t="s">
        <v>75</v>
      </c>
      <c r="B114" s="747" t="s">
        <v>73</v>
      </c>
      <c r="C114" s="747"/>
      <c r="D114" s="747"/>
      <c r="E114" s="760"/>
      <c r="F114" s="747"/>
      <c r="G114" s="747"/>
      <c r="H114" s="747"/>
      <c r="I114" s="747">
        <v>1890000</v>
      </c>
      <c r="J114" s="759" t="e">
        <f t="shared" si="5"/>
        <v>#DIV/0!</v>
      </c>
      <c r="K114" s="759" t="e">
        <f t="shared" si="4"/>
        <v>#DIV/0!</v>
      </c>
      <c r="L114" s="748">
        <v>45000</v>
      </c>
      <c r="M114" s="749">
        <f>D114*'[3]Összesen'!Q114</f>
        <v>0</v>
      </c>
    </row>
    <row r="115" spans="1:13" ht="12.75">
      <c r="A115" s="745" t="s">
        <v>76</v>
      </c>
      <c r="B115" s="747" t="s">
        <v>73</v>
      </c>
      <c r="C115" s="747"/>
      <c r="D115" s="747"/>
      <c r="E115" s="760"/>
      <c r="F115" s="747"/>
      <c r="G115" s="747"/>
      <c r="H115" s="747"/>
      <c r="I115" s="747"/>
      <c r="J115" s="759" t="e">
        <f t="shared" si="5"/>
        <v>#DIV/0!</v>
      </c>
      <c r="K115" s="759" t="e">
        <f t="shared" si="4"/>
        <v>#DIV/0!</v>
      </c>
      <c r="L115" s="748">
        <v>43000</v>
      </c>
      <c r="M115" s="749">
        <f>D115*'[3]Összesen'!Q115</f>
        <v>0</v>
      </c>
    </row>
    <row r="116" spans="1:13" ht="12.75">
      <c r="A116" s="745" t="s">
        <v>77</v>
      </c>
      <c r="B116" s="747" t="s">
        <v>73</v>
      </c>
      <c r="C116" s="747"/>
      <c r="D116" s="747"/>
      <c r="E116" s="760"/>
      <c r="F116" s="747"/>
      <c r="G116" s="747"/>
      <c r="H116" s="747"/>
      <c r="I116" s="747"/>
      <c r="J116" s="759" t="e">
        <f t="shared" si="5"/>
        <v>#DIV/0!</v>
      </c>
      <c r="K116" s="759" t="e">
        <f t="shared" si="4"/>
        <v>#DIV/0!</v>
      </c>
      <c r="L116" s="748">
        <v>43000</v>
      </c>
      <c r="M116" s="749">
        <f>D116*'[3]Összesen'!Q116</f>
        <v>0</v>
      </c>
    </row>
    <row r="117" spans="1:13" ht="12.75">
      <c r="A117" s="745" t="s">
        <v>78</v>
      </c>
      <c r="B117" s="747" t="s">
        <v>73</v>
      </c>
      <c r="C117" s="747"/>
      <c r="D117" s="747"/>
      <c r="E117" s="760"/>
      <c r="F117" s="747"/>
      <c r="G117" s="747"/>
      <c r="H117" s="747"/>
      <c r="I117" s="747"/>
      <c r="J117" s="759" t="e">
        <f t="shared" si="5"/>
        <v>#DIV/0!</v>
      </c>
      <c r="K117" s="759" t="e">
        <f t="shared" si="4"/>
        <v>#DIV/0!</v>
      </c>
      <c r="L117" s="748">
        <v>43000</v>
      </c>
      <c r="M117" s="749">
        <f>D117*'[3]Összesen'!Q117</f>
        <v>0</v>
      </c>
    </row>
    <row r="118" spans="1:13" ht="12.75">
      <c r="A118" s="758" t="s">
        <v>79</v>
      </c>
      <c r="B118" s="761" t="s">
        <v>80</v>
      </c>
      <c r="C118" s="747">
        <v>55</v>
      </c>
      <c r="D118" s="747"/>
      <c r="E118" s="760"/>
      <c r="F118" s="747">
        <v>55</v>
      </c>
      <c r="G118" s="747"/>
      <c r="H118" s="747"/>
      <c r="I118" s="747">
        <v>2049667</v>
      </c>
      <c r="J118" s="759" t="e">
        <f t="shared" si="5"/>
        <v>#DIV/0!</v>
      </c>
      <c r="K118" s="759" t="e">
        <f t="shared" si="4"/>
        <v>#DIV/0!</v>
      </c>
      <c r="L118" s="748">
        <v>71500</v>
      </c>
      <c r="M118" s="749">
        <f>F118*'[3]Összesen'!Q118</f>
        <v>2621667</v>
      </c>
    </row>
    <row r="119" spans="1:13" ht="12.75">
      <c r="A119" s="758" t="s">
        <v>81</v>
      </c>
      <c r="B119" s="761" t="s">
        <v>80</v>
      </c>
      <c r="C119" s="747"/>
      <c r="D119" s="747">
        <v>30</v>
      </c>
      <c r="E119" s="760"/>
      <c r="F119" s="747"/>
      <c r="G119" s="747"/>
      <c r="H119" s="747"/>
      <c r="I119" s="747">
        <v>715000</v>
      </c>
      <c r="J119" s="759" t="e">
        <f t="shared" si="5"/>
        <v>#DIV/0!</v>
      </c>
      <c r="K119" s="759" t="e">
        <f t="shared" si="4"/>
        <v>#DIV/0!</v>
      </c>
      <c r="L119" s="748">
        <v>68000</v>
      </c>
      <c r="M119" s="749">
        <f>D119*'[3]Összesen'!Q119</f>
        <v>680000</v>
      </c>
    </row>
    <row r="120" spans="1:13" ht="22.5">
      <c r="A120" s="758" t="s">
        <v>82</v>
      </c>
      <c r="B120" s="746" t="s">
        <v>83</v>
      </c>
      <c r="C120" s="747">
        <v>79</v>
      </c>
      <c r="D120" s="747"/>
      <c r="E120" s="760"/>
      <c r="F120" s="747">
        <v>79</v>
      </c>
      <c r="G120" s="747"/>
      <c r="H120" s="747"/>
      <c r="I120" s="747">
        <v>4830000</v>
      </c>
      <c r="J120" s="759" t="e">
        <f t="shared" si="5"/>
        <v>#DIV/0!</v>
      </c>
      <c r="K120" s="759" t="e">
        <f t="shared" si="4"/>
        <v>#DIV/0!</v>
      </c>
      <c r="L120" s="748">
        <v>18000</v>
      </c>
      <c r="M120" s="749">
        <f>F120*'[3]Összesen'!Q120</f>
        <v>948000</v>
      </c>
    </row>
    <row r="121" spans="1:13" ht="22.5">
      <c r="A121" s="758" t="s">
        <v>84</v>
      </c>
      <c r="B121" s="746" t="s">
        <v>83</v>
      </c>
      <c r="C121" s="747"/>
      <c r="D121" s="747">
        <v>98</v>
      </c>
      <c r="E121" s="760"/>
      <c r="F121" s="747"/>
      <c r="G121" s="747"/>
      <c r="H121" s="747"/>
      <c r="I121" s="747">
        <v>2850000</v>
      </c>
      <c r="J121" s="759" t="e">
        <f t="shared" si="5"/>
        <v>#DIV/0!</v>
      </c>
      <c r="K121" s="759" t="e">
        <f t="shared" si="4"/>
        <v>#DIV/0!</v>
      </c>
      <c r="L121" s="748">
        <v>18000</v>
      </c>
      <c r="M121" s="749">
        <f>D121*'[3]Összesen'!Q121</f>
        <v>588000</v>
      </c>
    </row>
    <row r="122" spans="1:13" ht="12.75">
      <c r="A122" s="758" t="s">
        <v>85</v>
      </c>
      <c r="B122" s="747" t="s">
        <v>86</v>
      </c>
      <c r="C122" s="747"/>
      <c r="D122" s="747"/>
      <c r="E122" s="760"/>
      <c r="F122" s="747"/>
      <c r="G122" s="759"/>
      <c r="H122" s="759"/>
      <c r="I122" s="759">
        <v>4530000</v>
      </c>
      <c r="J122" s="759" t="e">
        <f t="shared" si="5"/>
        <v>#DIV/0!</v>
      </c>
      <c r="K122" s="759" t="e">
        <f t="shared" si="4"/>
        <v>#DIV/0!</v>
      </c>
      <c r="L122" s="748">
        <v>45000</v>
      </c>
      <c r="M122" s="749">
        <f>D122*'[3]Összesen'!Q122</f>
        <v>0</v>
      </c>
    </row>
    <row r="123" spans="1:13" ht="12.75">
      <c r="A123" s="758" t="s">
        <v>87</v>
      </c>
      <c r="B123" s="747" t="s">
        <v>86</v>
      </c>
      <c r="C123" s="759"/>
      <c r="D123" s="747"/>
      <c r="E123" s="760"/>
      <c r="F123" s="759"/>
      <c r="G123" s="759"/>
      <c r="H123" s="759"/>
      <c r="I123" s="759">
        <v>1740000</v>
      </c>
      <c r="J123" s="759" t="e">
        <f t="shared" si="5"/>
        <v>#DIV/0!</v>
      </c>
      <c r="K123" s="759" t="e">
        <f aca="true" t="shared" si="6" ref="K123:K143">ROUND(F123/G123*H123,1)</f>
        <v>#DIV/0!</v>
      </c>
      <c r="L123" s="748">
        <v>42800</v>
      </c>
      <c r="M123" s="749">
        <f>D123*'[3]Összesen'!Q123</f>
        <v>0</v>
      </c>
    </row>
    <row r="124" spans="1:13" ht="12.75">
      <c r="A124" s="758" t="s">
        <v>88</v>
      </c>
      <c r="B124" s="747" t="s">
        <v>89</v>
      </c>
      <c r="C124" s="747"/>
      <c r="D124" s="747"/>
      <c r="E124" s="760"/>
      <c r="F124" s="747"/>
      <c r="G124" s="747"/>
      <c r="H124" s="747"/>
      <c r="I124" s="747"/>
      <c r="J124" s="759" t="e">
        <f t="shared" si="5"/>
        <v>#DIV/0!</v>
      </c>
      <c r="K124" s="759" t="e">
        <f t="shared" si="6"/>
        <v>#DIV/0!</v>
      </c>
      <c r="L124" s="748">
        <v>45000</v>
      </c>
      <c r="M124" s="749">
        <f>D124*'[3]Összesen'!Q124</f>
        <v>0</v>
      </c>
    </row>
    <row r="125" spans="1:13" ht="12.75">
      <c r="A125" s="758" t="s">
        <v>90</v>
      </c>
      <c r="B125" s="747" t="s">
        <v>91</v>
      </c>
      <c r="C125" s="747"/>
      <c r="D125" s="747"/>
      <c r="E125" s="760"/>
      <c r="F125" s="747"/>
      <c r="G125" s="747"/>
      <c r="H125" s="747"/>
      <c r="I125" s="747"/>
      <c r="J125" s="759" t="e">
        <f t="shared" si="5"/>
        <v>#DIV/0!</v>
      </c>
      <c r="K125" s="759" t="e">
        <f t="shared" si="6"/>
        <v>#DIV/0!</v>
      </c>
      <c r="L125" s="748">
        <v>45000</v>
      </c>
      <c r="M125" s="749">
        <f>D125*'[3]Összesen'!Q125</f>
        <v>0</v>
      </c>
    </row>
    <row r="126" spans="1:13" ht="12.75">
      <c r="A126" s="758" t="s">
        <v>85</v>
      </c>
      <c r="B126" s="747" t="s">
        <v>92</v>
      </c>
      <c r="C126" s="747"/>
      <c r="D126" s="747"/>
      <c r="E126" s="760"/>
      <c r="F126" s="747"/>
      <c r="G126" s="747"/>
      <c r="H126" s="747"/>
      <c r="I126" s="747"/>
      <c r="J126" s="759" t="e">
        <f t="shared" si="5"/>
        <v>#DIV/0!</v>
      </c>
      <c r="K126" s="759" t="e">
        <f t="shared" si="6"/>
        <v>#DIV/0!</v>
      </c>
      <c r="L126" s="748">
        <v>45000</v>
      </c>
      <c r="M126" s="749">
        <f>D126*'[3]Összesen'!Q126</f>
        <v>0</v>
      </c>
    </row>
    <row r="127" spans="1:13" ht="12.75">
      <c r="A127" s="758" t="s">
        <v>87</v>
      </c>
      <c r="B127" s="747" t="s">
        <v>89</v>
      </c>
      <c r="C127" s="747"/>
      <c r="D127" s="747"/>
      <c r="E127" s="760"/>
      <c r="F127" s="747"/>
      <c r="G127" s="747"/>
      <c r="H127" s="747"/>
      <c r="I127" s="747"/>
      <c r="J127" s="759" t="e">
        <f t="shared" si="5"/>
        <v>#DIV/0!</v>
      </c>
      <c r="K127" s="759" t="e">
        <f t="shared" si="6"/>
        <v>#DIV/0!</v>
      </c>
      <c r="L127" s="748">
        <v>42800</v>
      </c>
      <c r="M127" s="749">
        <f>D127*'[3]Összesen'!Q127</f>
        <v>0</v>
      </c>
    </row>
    <row r="128" spans="1:14" ht="12.75">
      <c r="A128" s="758" t="s">
        <v>88</v>
      </c>
      <c r="B128" s="747" t="s">
        <v>91</v>
      </c>
      <c r="C128" s="747"/>
      <c r="D128" s="747"/>
      <c r="E128" s="760"/>
      <c r="F128" s="747"/>
      <c r="G128" s="747"/>
      <c r="H128" s="747"/>
      <c r="I128" s="747"/>
      <c r="J128" s="759" t="e">
        <f t="shared" si="5"/>
        <v>#DIV/0!</v>
      </c>
      <c r="K128" s="759" t="e">
        <f t="shared" si="6"/>
        <v>#DIV/0!</v>
      </c>
      <c r="L128" s="748">
        <v>42800</v>
      </c>
      <c r="M128" s="749">
        <f>D128*'[3]Összesen'!Q128</f>
        <v>0</v>
      </c>
      <c r="N128" s="760"/>
    </row>
    <row r="129" spans="1:14" ht="12.75">
      <c r="A129" s="758" t="s">
        <v>90</v>
      </c>
      <c r="B129" s="747" t="s">
        <v>92</v>
      </c>
      <c r="C129" s="747"/>
      <c r="D129" s="747"/>
      <c r="E129" s="760"/>
      <c r="F129" s="747"/>
      <c r="G129" s="747"/>
      <c r="H129" s="747"/>
      <c r="I129" s="747"/>
      <c r="J129" s="759" t="e">
        <f t="shared" si="5"/>
        <v>#DIV/0!</v>
      </c>
      <c r="K129" s="759" t="e">
        <f t="shared" si="6"/>
        <v>#DIV/0!</v>
      </c>
      <c r="L129" s="748">
        <v>42800</v>
      </c>
      <c r="M129" s="749">
        <f>D129*'[3]Összesen'!Q129</f>
        <v>0</v>
      </c>
      <c r="N129" s="760"/>
    </row>
    <row r="130" spans="1:14" ht="12.75">
      <c r="A130" s="758" t="s">
        <v>93</v>
      </c>
      <c r="B130" s="747" t="s">
        <v>94</v>
      </c>
      <c r="C130" s="747"/>
      <c r="D130" s="747"/>
      <c r="E130" s="760"/>
      <c r="F130" s="747"/>
      <c r="G130" s="747"/>
      <c r="H130" s="747"/>
      <c r="I130" s="747">
        <v>576000</v>
      </c>
      <c r="J130" s="759" t="e">
        <f t="shared" si="5"/>
        <v>#DIV/0!</v>
      </c>
      <c r="K130" s="759" t="e">
        <f t="shared" si="6"/>
        <v>#DIV/0!</v>
      </c>
      <c r="L130" s="748"/>
      <c r="M130" s="749"/>
      <c r="N130" s="760"/>
    </row>
    <row r="131" spans="1:14" ht="12.75">
      <c r="A131" s="758" t="s">
        <v>95</v>
      </c>
      <c r="B131" s="747" t="s">
        <v>96</v>
      </c>
      <c r="C131" s="747"/>
      <c r="D131" s="747"/>
      <c r="E131" s="760"/>
      <c r="F131" s="747"/>
      <c r="G131" s="747"/>
      <c r="H131" s="747"/>
      <c r="I131" s="747"/>
      <c r="J131" s="759" t="e">
        <f t="shared" si="5"/>
        <v>#DIV/0!</v>
      </c>
      <c r="K131" s="759" t="e">
        <f t="shared" si="6"/>
        <v>#DIV/0!</v>
      </c>
      <c r="L131" s="748">
        <v>20000</v>
      </c>
      <c r="M131" s="749">
        <f>D131*'[3]Összesen'!Q131</f>
        <v>0</v>
      </c>
      <c r="N131" s="760"/>
    </row>
    <row r="132" spans="1:14" ht="22.5">
      <c r="A132" s="758" t="s">
        <v>97</v>
      </c>
      <c r="B132" s="746" t="s">
        <v>98</v>
      </c>
      <c r="C132" s="747"/>
      <c r="D132" s="747"/>
      <c r="E132" s="760"/>
      <c r="F132" s="747"/>
      <c r="G132" s="747"/>
      <c r="H132" s="747"/>
      <c r="I132" s="747">
        <v>44961000</v>
      </c>
      <c r="J132" s="759" t="e">
        <f t="shared" si="5"/>
        <v>#DIV/0!</v>
      </c>
      <c r="K132" s="759" t="e">
        <f t="shared" si="6"/>
        <v>#DIV/0!</v>
      </c>
      <c r="L132" s="748">
        <v>65000</v>
      </c>
      <c r="M132" s="749">
        <f>D132*'[3]Összesen'!Q132</f>
        <v>0</v>
      </c>
      <c r="N132" s="752"/>
    </row>
    <row r="133" spans="1:14" ht="12.75">
      <c r="A133" s="758" t="s">
        <v>99</v>
      </c>
      <c r="B133" s="746" t="s">
        <v>100</v>
      </c>
      <c r="C133" s="747"/>
      <c r="D133" s="747">
        <v>12</v>
      </c>
      <c r="E133" s="760"/>
      <c r="F133" s="747"/>
      <c r="G133" s="747"/>
      <c r="H133" s="747"/>
      <c r="I133" s="747"/>
      <c r="J133" s="759" t="e">
        <f t="shared" si="5"/>
        <v>#DIV/0!</v>
      </c>
      <c r="K133" s="759" t="e">
        <f t="shared" si="6"/>
        <v>#DIV/0!</v>
      </c>
      <c r="L133" s="748">
        <v>65000</v>
      </c>
      <c r="M133" s="749">
        <f>D133*'[3]Összesen'!Q133</f>
        <v>780000</v>
      </c>
      <c r="N133" s="760"/>
    </row>
    <row r="134" spans="1:13" ht="12.75">
      <c r="A134" s="758" t="s">
        <v>101</v>
      </c>
      <c r="B134" s="746" t="s">
        <v>102</v>
      </c>
      <c r="C134" s="747"/>
      <c r="D134" s="747">
        <v>23</v>
      </c>
      <c r="E134" s="760"/>
      <c r="F134" s="747"/>
      <c r="G134" s="747"/>
      <c r="H134" s="747"/>
      <c r="I134" s="747"/>
      <c r="J134" s="759" t="e">
        <f t="shared" si="5"/>
        <v>#DIV/0!</v>
      </c>
      <c r="K134" s="759" t="e">
        <f t="shared" si="6"/>
        <v>#DIV/0!</v>
      </c>
      <c r="L134" s="748">
        <v>65000</v>
      </c>
      <c r="M134" s="749">
        <f>D134*'[3]Összesen'!Q134</f>
        <v>1495000</v>
      </c>
    </row>
    <row r="135" spans="1:13" ht="22.5">
      <c r="A135" s="758" t="s">
        <v>103</v>
      </c>
      <c r="B135" s="746" t="s">
        <v>104</v>
      </c>
      <c r="C135" s="747"/>
      <c r="D135" s="747">
        <v>3</v>
      </c>
      <c r="E135" s="760"/>
      <c r="F135" s="747"/>
      <c r="G135" s="747"/>
      <c r="H135" s="747"/>
      <c r="I135" s="747"/>
      <c r="J135" s="759" t="e">
        <f t="shared" si="5"/>
        <v>#DIV/0!</v>
      </c>
      <c r="K135" s="759" t="e">
        <f t="shared" si="6"/>
        <v>#DIV/0!</v>
      </c>
      <c r="L135" s="748">
        <v>65000</v>
      </c>
      <c r="M135" s="749">
        <f>D135*'[3]Összesen'!Q135</f>
        <v>195000</v>
      </c>
    </row>
    <row r="136" spans="1:13" ht="22.5">
      <c r="A136" s="758" t="s">
        <v>105</v>
      </c>
      <c r="B136" s="746" t="s">
        <v>106</v>
      </c>
      <c r="C136" s="747"/>
      <c r="D136" s="747"/>
      <c r="E136" s="760"/>
      <c r="F136" s="747"/>
      <c r="G136" s="747"/>
      <c r="H136" s="747"/>
      <c r="I136" s="747"/>
      <c r="J136" s="759" t="e">
        <f t="shared" si="5"/>
        <v>#DIV/0!</v>
      </c>
      <c r="K136" s="759" t="e">
        <f t="shared" si="6"/>
        <v>#DIV/0!</v>
      </c>
      <c r="L136" s="748">
        <v>65000</v>
      </c>
      <c r="M136" s="749">
        <f>D136*'[3]Összesen'!Q136</f>
        <v>0</v>
      </c>
    </row>
    <row r="137" spans="1:13" ht="22.5">
      <c r="A137" s="758" t="s">
        <v>107</v>
      </c>
      <c r="B137" s="746" t="s">
        <v>108</v>
      </c>
      <c r="C137" s="747"/>
      <c r="D137" s="747">
        <v>35</v>
      </c>
      <c r="E137" s="760"/>
      <c r="F137" s="747"/>
      <c r="G137" s="747"/>
      <c r="H137" s="747"/>
      <c r="I137" s="747"/>
      <c r="J137" s="759" t="e">
        <f t="shared" si="5"/>
        <v>#DIV/0!</v>
      </c>
      <c r="K137" s="759" t="e">
        <f t="shared" si="6"/>
        <v>#DIV/0!</v>
      </c>
      <c r="L137" s="748">
        <v>65000</v>
      </c>
      <c r="M137" s="749">
        <f>D137*'[3]Összesen'!Q137</f>
        <v>2275000</v>
      </c>
    </row>
    <row r="138" spans="1:13" ht="12.75">
      <c r="A138" s="758" t="s">
        <v>109</v>
      </c>
      <c r="B138" s="747" t="s">
        <v>110</v>
      </c>
      <c r="C138" s="747">
        <v>67</v>
      </c>
      <c r="D138" s="747">
        <v>77</v>
      </c>
      <c r="E138" s="760"/>
      <c r="F138" s="747">
        <v>67</v>
      </c>
      <c r="G138" s="747"/>
      <c r="H138" s="747"/>
      <c r="I138" s="747">
        <v>952000</v>
      </c>
      <c r="J138" s="759" t="e">
        <f t="shared" si="5"/>
        <v>#DIV/0!</v>
      </c>
      <c r="K138" s="759" t="e">
        <f t="shared" si="6"/>
        <v>#DIV/0!</v>
      </c>
      <c r="L138" s="748">
        <v>10000</v>
      </c>
      <c r="M138" s="749">
        <v>770000</v>
      </c>
    </row>
    <row r="139" spans="1:13" ht="12.75">
      <c r="A139" s="758" t="s">
        <v>111</v>
      </c>
      <c r="B139" s="747" t="s">
        <v>112</v>
      </c>
      <c r="C139" s="747"/>
      <c r="D139" s="747">
        <v>311</v>
      </c>
      <c r="E139" s="760"/>
      <c r="F139" s="747"/>
      <c r="G139" s="747"/>
      <c r="H139" s="747"/>
      <c r="I139" s="747">
        <v>2741000</v>
      </c>
      <c r="J139" s="759" t="e">
        <f t="shared" si="5"/>
        <v>#DIV/0!</v>
      </c>
      <c r="K139" s="759" t="e">
        <f t="shared" si="6"/>
        <v>#DIV/0!</v>
      </c>
      <c r="L139" s="748">
        <v>1000</v>
      </c>
      <c r="M139" s="749">
        <f>D139*'[3]Összesen'!Q139</f>
        <v>311000</v>
      </c>
    </row>
    <row r="140" spans="1:13" ht="12.75">
      <c r="A140" s="758" t="s">
        <v>113</v>
      </c>
      <c r="B140" s="747" t="s">
        <v>114</v>
      </c>
      <c r="C140" s="747"/>
      <c r="D140" s="747"/>
      <c r="E140" s="760"/>
      <c r="F140" s="747"/>
      <c r="G140" s="747"/>
      <c r="H140" s="747"/>
      <c r="I140" s="747">
        <v>5520000</v>
      </c>
      <c r="J140" s="759" t="e">
        <f t="shared" si="5"/>
        <v>#DIV/0!</v>
      </c>
      <c r="K140" s="759" t="e">
        <f t="shared" si="6"/>
        <v>#DIV/0!</v>
      </c>
      <c r="L140" s="748">
        <v>240000</v>
      </c>
      <c r="M140" s="749"/>
    </row>
    <row r="141" spans="1:13" ht="12.75">
      <c r="A141" s="758" t="s">
        <v>113</v>
      </c>
      <c r="B141" s="747" t="s">
        <v>114</v>
      </c>
      <c r="C141" s="747"/>
      <c r="D141" s="747"/>
      <c r="E141" s="760"/>
      <c r="F141" s="747"/>
      <c r="G141" s="747"/>
      <c r="H141" s="747"/>
      <c r="I141" s="747"/>
      <c r="J141" s="759" t="e">
        <f t="shared" si="5"/>
        <v>#DIV/0!</v>
      </c>
      <c r="K141" s="759" t="e">
        <f t="shared" si="6"/>
        <v>#DIV/0!</v>
      </c>
      <c r="L141" s="748">
        <v>239000</v>
      </c>
      <c r="M141" s="749"/>
    </row>
    <row r="142" spans="1:13" ht="12.75">
      <c r="A142" s="758" t="s">
        <v>115</v>
      </c>
      <c r="B142" s="747" t="s">
        <v>116</v>
      </c>
      <c r="C142" s="747"/>
      <c r="D142" s="747"/>
      <c r="E142" s="760"/>
      <c r="F142" s="747"/>
      <c r="G142" s="747"/>
      <c r="H142" s="747"/>
      <c r="I142" s="747">
        <v>2600000</v>
      </c>
      <c r="J142" s="759" t="e">
        <f t="shared" si="5"/>
        <v>#DIV/0!</v>
      </c>
      <c r="K142" s="759" t="e">
        <f t="shared" si="6"/>
        <v>#DIV/0!</v>
      </c>
      <c r="L142" s="748">
        <v>325000</v>
      </c>
      <c r="M142" s="749"/>
    </row>
    <row r="143" spans="1:13" ht="12.75">
      <c r="A143" s="758" t="s">
        <v>115</v>
      </c>
      <c r="B143" s="747" t="s">
        <v>116</v>
      </c>
      <c r="C143" s="747"/>
      <c r="D143" s="747"/>
      <c r="E143" s="760"/>
      <c r="F143" s="747"/>
      <c r="G143" s="747"/>
      <c r="H143" s="747"/>
      <c r="I143" s="747"/>
      <c r="J143" s="759" t="e">
        <f t="shared" si="5"/>
        <v>#DIV/0!</v>
      </c>
      <c r="K143" s="759" t="e">
        <f t="shared" si="6"/>
        <v>#DIV/0!</v>
      </c>
      <c r="L143" s="748">
        <v>322000</v>
      </c>
      <c r="M143" s="749">
        <f>D143*'[3]Összesen'!Q143</f>
        <v>0</v>
      </c>
    </row>
    <row r="144" spans="1:13" ht="12.75">
      <c r="A144" s="758"/>
      <c r="B144" s="747" t="s">
        <v>117</v>
      </c>
      <c r="C144" s="747"/>
      <c r="D144" s="747">
        <v>311</v>
      </c>
      <c r="E144" s="760"/>
      <c r="F144" s="747"/>
      <c r="G144" s="747"/>
      <c r="H144" s="747"/>
      <c r="I144" s="747"/>
      <c r="J144" s="759"/>
      <c r="K144" s="759"/>
      <c r="L144" s="748">
        <v>430</v>
      </c>
      <c r="M144" s="749">
        <v>133108</v>
      </c>
    </row>
    <row r="145" spans="1:13" ht="12.75">
      <c r="A145" s="758"/>
      <c r="B145" s="747" t="s">
        <v>117</v>
      </c>
      <c r="C145" s="747"/>
      <c r="D145" s="747"/>
      <c r="E145" s="760"/>
      <c r="F145" s="747"/>
      <c r="G145" s="747"/>
      <c r="H145" s="747"/>
      <c r="I145" s="747"/>
      <c r="J145" s="759"/>
      <c r="K145" s="759"/>
      <c r="L145" s="748">
        <v>430</v>
      </c>
      <c r="M145" s="749">
        <f>C145*'[3]Összesen'!N145</f>
        <v>0</v>
      </c>
    </row>
    <row r="146" spans="1:13" ht="23.25" customHeight="1">
      <c r="A146" s="758">
        <v>18</v>
      </c>
      <c r="B146" s="746" t="s">
        <v>118</v>
      </c>
      <c r="C146" s="747"/>
      <c r="D146" s="747"/>
      <c r="E146" s="760"/>
      <c r="F146" s="747"/>
      <c r="G146" s="747"/>
      <c r="H146" s="747"/>
      <c r="I146" s="747"/>
      <c r="J146" s="759"/>
      <c r="K146" s="759" t="e">
        <f>ROUND(F146/G146*H146,1)</f>
        <v>#DIV/0!</v>
      </c>
      <c r="L146" s="748"/>
      <c r="M146" s="749"/>
    </row>
    <row r="147" spans="1:13" ht="13.5" thickBot="1">
      <c r="A147" s="1143" t="s">
        <v>119</v>
      </c>
      <c r="B147" s="1144"/>
      <c r="C147" s="1144"/>
      <c r="D147" s="1144"/>
      <c r="E147" s="1144"/>
      <c r="F147" s="1144"/>
      <c r="G147" s="1144"/>
      <c r="H147" s="1144"/>
      <c r="I147" s="1144"/>
      <c r="J147" s="1144"/>
      <c r="K147" s="1144"/>
      <c r="L147" s="748">
        <v>1061</v>
      </c>
      <c r="M147" s="808">
        <v>107285297</v>
      </c>
    </row>
    <row r="148" spans="1:13" ht="13.5" thickBot="1">
      <c r="A148" s="764"/>
      <c r="B148" s="764"/>
      <c r="C148" s="764"/>
      <c r="D148" s="764"/>
      <c r="E148" s="764"/>
      <c r="F148" s="764"/>
      <c r="G148" s="764"/>
      <c r="H148" s="764"/>
      <c r="I148" s="764"/>
      <c r="J148" s="764"/>
      <c r="K148" s="764"/>
      <c r="L148" s="764"/>
      <c r="M148" s="749">
        <f>C148*'[3]Összesen'!N148</f>
        <v>0</v>
      </c>
    </row>
    <row r="149" spans="1:14" ht="13.5" thickBot="1">
      <c r="A149" s="765" t="s">
        <v>120</v>
      </c>
      <c r="B149" s="766" t="s">
        <v>121</v>
      </c>
      <c r="C149" s="766">
        <v>29</v>
      </c>
      <c r="D149" s="766"/>
      <c r="E149" s="766">
        <v>283</v>
      </c>
      <c r="F149" s="766">
        <v>29</v>
      </c>
      <c r="G149" s="766"/>
      <c r="H149" s="766"/>
      <c r="I149" s="766"/>
      <c r="J149" s="766"/>
      <c r="K149" s="766"/>
      <c r="L149" s="767"/>
      <c r="M149" s="749">
        <v>226200</v>
      </c>
      <c r="N149" s="752"/>
    </row>
    <row r="150" spans="1:14" ht="12.75">
      <c r="A150" s="765" t="s">
        <v>120</v>
      </c>
      <c r="B150" s="766" t="s">
        <v>122</v>
      </c>
      <c r="C150" s="770"/>
      <c r="D150" s="770">
        <v>29</v>
      </c>
      <c r="E150" s="770"/>
      <c r="F150" s="770"/>
      <c r="G150" s="770"/>
      <c r="H150" s="770"/>
      <c r="I150" s="770"/>
      <c r="J150" s="770"/>
      <c r="K150" s="770"/>
      <c r="L150" s="771"/>
      <c r="M150" s="749">
        <v>113100</v>
      </c>
      <c r="N150" s="752"/>
    </row>
    <row r="151" spans="1:13" ht="1.5" customHeight="1">
      <c r="A151" s="745"/>
      <c r="B151" s="747"/>
      <c r="C151" s="747"/>
      <c r="D151" s="747"/>
      <c r="E151" s="747"/>
      <c r="F151" s="747"/>
      <c r="G151" s="747"/>
      <c r="H151" s="747"/>
      <c r="I151" s="747"/>
      <c r="J151" s="747"/>
      <c r="K151" s="747"/>
      <c r="L151" s="771"/>
      <c r="M151" s="749"/>
    </row>
    <row r="152" spans="1:13" ht="12.75" hidden="1">
      <c r="A152" s="745"/>
      <c r="B152" s="747"/>
      <c r="C152" s="747"/>
      <c r="D152" s="747"/>
      <c r="E152" s="747"/>
      <c r="F152" s="770"/>
      <c r="G152" s="770"/>
      <c r="H152" s="770"/>
      <c r="I152" s="770"/>
      <c r="J152" s="770"/>
      <c r="K152" s="770"/>
      <c r="L152" s="771"/>
      <c r="M152" s="749"/>
    </row>
    <row r="153" spans="1:13" ht="22.5" customHeight="1" hidden="1">
      <c r="A153" s="772"/>
      <c r="B153" s="773"/>
      <c r="C153" s="747"/>
      <c r="D153" s="747"/>
      <c r="E153" s="747"/>
      <c r="F153" s="770"/>
      <c r="G153" s="770"/>
      <c r="H153" s="770"/>
      <c r="I153" s="770"/>
      <c r="J153" s="770"/>
      <c r="K153" s="770"/>
      <c r="L153" s="771"/>
      <c r="M153" s="749"/>
    </row>
    <row r="154" spans="1:13" ht="24" customHeight="1" hidden="1">
      <c r="A154" s="745"/>
      <c r="B154" s="746"/>
      <c r="C154" s="747"/>
      <c r="D154" s="747"/>
      <c r="E154" s="747"/>
      <c r="F154" s="747"/>
      <c r="G154" s="747"/>
      <c r="H154" s="747"/>
      <c r="I154" s="747"/>
      <c r="J154" s="747"/>
      <c r="K154" s="747"/>
      <c r="L154" s="771"/>
      <c r="M154" s="749"/>
    </row>
    <row r="155" spans="1:13" ht="24" customHeight="1" hidden="1">
      <c r="A155" s="745"/>
      <c r="B155" s="746"/>
      <c r="C155" s="747"/>
      <c r="D155" s="747"/>
      <c r="E155" s="747"/>
      <c r="F155" s="747"/>
      <c r="G155" s="747"/>
      <c r="H155" s="747"/>
      <c r="I155" s="747"/>
      <c r="J155" s="747"/>
      <c r="K155" s="747"/>
      <c r="L155" s="771"/>
      <c r="M155" s="749"/>
    </row>
    <row r="156" spans="1:13" ht="12.75" hidden="1">
      <c r="A156" s="745"/>
      <c r="B156" s="747"/>
      <c r="C156" s="747"/>
      <c r="D156" s="747"/>
      <c r="E156" s="747"/>
      <c r="F156" s="747"/>
      <c r="G156" s="747"/>
      <c r="H156" s="747"/>
      <c r="I156" s="747"/>
      <c r="J156" s="747"/>
      <c r="K156" s="747"/>
      <c r="L156" s="771"/>
      <c r="M156" s="749"/>
    </row>
    <row r="157" spans="1:13" ht="12.75" hidden="1">
      <c r="A157" s="745"/>
      <c r="B157" s="747"/>
      <c r="C157" s="747"/>
      <c r="D157" s="747"/>
      <c r="E157" s="747"/>
      <c r="F157" s="770"/>
      <c r="G157" s="770"/>
      <c r="H157" s="770"/>
      <c r="I157" s="770"/>
      <c r="J157" s="770"/>
      <c r="K157" s="770"/>
      <c r="L157" s="771"/>
      <c r="M157" s="749"/>
    </row>
    <row r="158" spans="1:13" ht="12.75" hidden="1">
      <c r="A158" s="745"/>
      <c r="B158" s="747"/>
      <c r="C158" s="747"/>
      <c r="D158" s="747"/>
      <c r="E158" s="747"/>
      <c r="F158" s="770"/>
      <c r="G158" s="770"/>
      <c r="H158" s="770"/>
      <c r="I158" s="770"/>
      <c r="J158" s="770"/>
      <c r="K158" s="770"/>
      <c r="L158" s="771"/>
      <c r="M158" s="749"/>
    </row>
    <row r="159" spans="1:13" ht="12.75" hidden="1">
      <c r="A159" s="745"/>
      <c r="B159" s="747"/>
      <c r="C159" s="747"/>
      <c r="D159" s="747"/>
      <c r="E159" s="747"/>
      <c r="F159" s="770"/>
      <c r="G159" s="770"/>
      <c r="H159" s="770"/>
      <c r="I159" s="770"/>
      <c r="J159" s="770"/>
      <c r="K159" s="770"/>
      <c r="L159" s="771"/>
      <c r="M159" s="749"/>
    </row>
    <row r="160" spans="1:13" ht="12.75" hidden="1">
      <c r="A160" s="745"/>
      <c r="B160" s="747"/>
      <c r="C160" s="747"/>
      <c r="D160" s="747"/>
      <c r="E160" s="747"/>
      <c r="F160" s="770"/>
      <c r="G160" s="770"/>
      <c r="H160" s="770"/>
      <c r="I160" s="770"/>
      <c r="J160" s="770"/>
      <c r="K160" s="770"/>
      <c r="L160" s="771"/>
      <c r="M160" s="804"/>
    </row>
    <row r="161" spans="1:13" ht="12.75" customHeight="1" thickBot="1">
      <c r="A161" s="1143"/>
      <c r="B161" s="1144"/>
      <c r="C161" s="1144"/>
      <c r="D161" s="1144"/>
      <c r="E161" s="1144"/>
      <c r="F161" s="1144"/>
      <c r="G161" s="1144"/>
      <c r="H161" s="1144"/>
      <c r="I161" s="1144"/>
      <c r="J161" s="1144"/>
      <c r="K161" s="1144"/>
      <c r="L161" s="762"/>
      <c r="M161" s="802">
        <f>SUM(M149:M160)</f>
        <v>339300</v>
      </c>
    </row>
    <row r="162" spans="1:13" ht="12.75" hidden="1">
      <c r="A162" s="774"/>
      <c r="B162" s="774"/>
      <c r="C162" s="774"/>
      <c r="D162" s="774"/>
      <c r="E162" s="774"/>
      <c r="F162" s="774"/>
      <c r="G162" s="774"/>
      <c r="H162" s="774"/>
      <c r="I162" s="774"/>
      <c r="J162" s="774"/>
      <c r="K162" s="774"/>
      <c r="L162" s="774"/>
      <c r="M162" s="802"/>
    </row>
    <row r="163" spans="1:13" ht="12.75" hidden="1">
      <c r="A163" s="775" t="s">
        <v>139</v>
      </c>
      <c r="B163" s="776" t="s">
        <v>140</v>
      </c>
      <c r="C163" s="776"/>
      <c r="D163" s="776"/>
      <c r="E163" s="776"/>
      <c r="F163" s="776"/>
      <c r="G163" s="776"/>
      <c r="H163" s="776"/>
      <c r="I163" s="776"/>
      <c r="J163" s="776"/>
      <c r="K163" s="776"/>
      <c r="L163" s="777"/>
      <c r="M163" s="804"/>
    </row>
    <row r="164" spans="1:13" ht="12.75" hidden="1">
      <c r="A164" s="778"/>
      <c r="B164" s="779" t="s">
        <v>141</v>
      </c>
      <c r="C164" s="779"/>
      <c r="D164" s="779"/>
      <c r="E164" s="779"/>
      <c r="F164" s="779"/>
      <c r="G164" s="779"/>
      <c r="H164" s="779"/>
      <c r="I164" s="779"/>
      <c r="J164" s="779"/>
      <c r="K164" s="779"/>
      <c r="L164" s="780"/>
      <c r="M164" s="804"/>
    </row>
    <row r="165" spans="1:13" ht="12.75" hidden="1">
      <c r="A165" s="778" t="s">
        <v>142</v>
      </c>
      <c r="B165" s="779" t="s">
        <v>143</v>
      </c>
      <c r="C165" s="779"/>
      <c r="D165" s="779"/>
      <c r="E165" s="779"/>
      <c r="F165" s="779"/>
      <c r="G165" s="779"/>
      <c r="H165" s="779"/>
      <c r="I165" s="779"/>
      <c r="J165" s="779"/>
      <c r="K165" s="779"/>
      <c r="L165" s="780"/>
      <c r="M165" s="804"/>
    </row>
    <row r="166" spans="1:13" ht="13.5" hidden="1" thickBot="1">
      <c r="A166" s="1132" t="s">
        <v>144</v>
      </c>
      <c r="B166" s="1133"/>
      <c r="C166" s="1133"/>
      <c r="D166" s="1133"/>
      <c r="E166" s="1133"/>
      <c r="F166" s="1133"/>
      <c r="G166" s="1133"/>
      <c r="H166" s="1133"/>
      <c r="I166" s="1133"/>
      <c r="J166" s="1133"/>
      <c r="K166" s="1133"/>
      <c r="L166" s="782"/>
      <c r="M166" s="802"/>
    </row>
    <row r="167" spans="1:13" ht="13.5" thickBot="1">
      <c r="A167" s="764"/>
      <c r="B167" s="764"/>
      <c r="C167" s="764"/>
      <c r="D167" s="764"/>
      <c r="E167" s="764"/>
      <c r="F167" s="764"/>
      <c r="G167" s="764"/>
      <c r="H167" s="764"/>
      <c r="I167" s="764"/>
      <c r="J167" s="764"/>
      <c r="K167" s="764"/>
      <c r="L167" s="764"/>
      <c r="M167" s="805"/>
    </row>
    <row r="168" spans="1:13" ht="14.25" thickBot="1" thickTop="1">
      <c r="A168" s="1135" t="s">
        <v>349</v>
      </c>
      <c r="B168" s="1136"/>
      <c r="C168" s="1136"/>
      <c r="D168" s="1136"/>
      <c r="E168" s="1136"/>
      <c r="F168" s="1136"/>
      <c r="G168" s="1136"/>
      <c r="H168" s="1136"/>
      <c r="I168" s="1136"/>
      <c r="J168" s="1136"/>
      <c r="K168" s="1136"/>
      <c r="L168" s="784"/>
      <c r="M168" s="806">
        <f>M147+M161</f>
        <v>107624597</v>
      </c>
    </row>
    <row r="169" spans="1:13" ht="13.5" thickTop="1">
      <c r="A169" s="760"/>
      <c r="B169" s="760"/>
      <c r="C169" s="760"/>
      <c r="D169" s="760"/>
      <c r="E169" s="760"/>
      <c r="F169" s="760"/>
      <c r="G169" s="760"/>
      <c r="H169" s="760"/>
      <c r="I169" s="760"/>
      <c r="J169" s="760"/>
      <c r="K169" s="760"/>
      <c r="L169" s="760"/>
      <c r="M169" s="760"/>
    </row>
    <row r="170" spans="1:13" ht="12.75">
      <c r="A170" s="760"/>
      <c r="B170" s="760"/>
      <c r="C170" s="760"/>
      <c r="D170" s="760"/>
      <c r="E170" s="760"/>
      <c r="F170" s="760"/>
      <c r="G170" s="760"/>
      <c r="H170" s="760"/>
      <c r="I170" s="760"/>
      <c r="J170" s="760"/>
      <c r="K170" s="760"/>
      <c r="L170" s="760"/>
      <c r="M170" s="760"/>
    </row>
    <row r="171" spans="1:13" ht="12.75">
      <c r="A171" s="760"/>
      <c r="B171" s="760"/>
      <c r="C171" s="760"/>
      <c r="D171" s="760"/>
      <c r="E171" s="760"/>
      <c r="F171" s="760"/>
      <c r="G171" s="760"/>
      <c r="H171" s="760"/>
      <c r="I171" s="760"/>
      <c r="J171" s="760"/>
      <c r="K171" s="760"/>
      <c r="L171" s="760"/>
      <c r="M171" s="760"/>
    </row>
    <row r="172" spans="1:13" ht="12.75">
      <c r="A172" s="760"/>
      <c r="B172" s="760"/>
      <c r="C172" s="760"/>
      <c r="D172" s="760"/>
      <c r="E172" s="760"/>
      <c r="F172" s="760"/>
      <c r="G172" s="760"/>
      <c r="H172" s="760"/>
      <c r="I172" s="760"/>
      <c r="J172" s="760"/>
      <c r="K172" s="760"/>
      <c r="L172" s="760"/>
      <c r="M172" s="760"/>
    </row>
    <row r="173" spans="1:13" ht="12.75">
      <c r="A173" s="760"/>
      <c r="B173" s="760"/>
      <c r="C173" s="760"/>
      <c r="D173" s="760"/>
      <c r="E173" s="760"/>
      <c r="F173" s="760"/>
      <c r="G173" s="760"/>
      <c r="H173" s="760"/>
      <c r="I173" s="760"/>
      <c r="J173" s="760"/>
      <c r="K173" s="760"/>
      <c r="L173" s="760"/>
      <c r="M173" s="760"/>
    </row>
    <row r="174" spans="1:13" ht="12.75">
      <c r="A174" s="760"/>
      <c r="B174" s="760"/>
      <c r="C174" s="760"/>
      <c r="D174" s="760"/>
      <c r="E174" s="760"/>
      <c r="F174" s="760"/>
      <c r="G174" s="760"/>
      <c r="H174" s="760"/>
      <c r="I174" s="760"/>
      <c r="J174" s="760"/>
      <c r="K174" s="760"/>
      <c r="L174" s="760"/>
      <c r="M174" s="760"/>
    </row>
    <row r="175" spans="1:13" ht="12.75">
      <c r="A175" s="760"/>
      <c r="B175" s="760"/>
      <c r="C175" s="760"/>
      <c r="D175" s="760"/>
      <c r="E175" s="760"/>
      <c r="F175" s="760"/>
      <c r="G175" s="760"/>
      <c r="H175" s="760"/>
      <c r="I175" s="760"/>
      <c r="J175" s="760"/>
      <c r="K175" s="760"/>
      <c r="L175" s="760"/>
      <c r="M175" s="760"/>
    </row>
    <row r="176" spans="1:13" ht="12.75">
      <c r="A176" s="760"/>
      <c r="B176" s="760"/>
      <c r="C176" s="760"/>
      <c r="D176" s="760"/>
      <c r="E176" s="760"/>
      <c r="F176" s="760"/>
      <c r="G176" s="760"/>
      <c r="H176" s="760"/>
      <c r="I176" s="760"/>
      <c r="J176" s="760"/>
      <c r="K176" s="760"/>
      <c r="L176" s="760"/>
      <c r="M176" s="760"/>
    </row>
    <row r="177" spans="1:13" ht="12.75">
      <c r="A177" s="760"/>
      <c r="B177" s="760"/>
      <c r="C177" s="760"/>
      <c r="D177" s="760"/>
      <c r="E177" s="760"/>
      <c r="F177" s="760"/>
      <c r="G177" s="760"/>
      <c r="H177" s="760"/>
      <c r="I177" s="760"/>
      <c r="J177" s="760"/>
      <c r="K177" s="760"/>
      <c r="L177" s="760"/>
      <c r="M177" s="760"/>
    </row>
    <row r="178" spans="1:13" ht="12.75">
      <c r="A178" s="760"/>
      <c r="B178" s="760"/>
      <c r="C178" s="760"/>
      <c r="D178" s="760"/>
      <c r="E178" s="760"/>
      <c r="F178" s="760"/>
      <c r="G178" s="760"/>
      <c r="H178" s="760"/>
      <c r="I178" s="760"/>
      <c r="J178" s="760"/>
      <c r="K178" s="760"/>
      <c r="L178" s="760"/>
      <c r="M178" s="760"/>
    </row>
    <row r="179" spans="1:13" ht="12.75">
      <c r="A179" s="760"/>
      <c r="B179" s="760"/>
      <c r="C179" s="760"/>
      <c r="D179" s="760"/>
      <c r="E179" s="760"/>
      <c r="F179" s="760"/>
      <c r="G179" s="760"/>
      <c r="H179" s="760"/>
      <c r="I179" s="760"/>
      <c r="J179" s="760"/>
      <c r="K179" s="760"/>
      <c r="L179" s="760"/>
      <c r="M179" s="760"/>
    </row>
    <row r="180" spans="1:13" ht="12.75">
      <c r="A180" s="760"/>
      <c r="B180" s="760"/>
      <c r="C180" s="760"/>
      <c r="D180" s="760"/>
      <c r="E180" s="760"/>
      <c r="F180" s="760"/>
      <c r="G180" s="760"/>
      <c r="H180" s="760"/>
      <c r="I180" s="760"/>
      <c r="J180" s="760"/>
      <c r="K180" s="760"/>
      <c r="L180" s="760"/>
      <c r="M180" s="760"/>
    </row>
    <row r="181" spans="1:13" ht="12.75">
      <c r="A181" s="760"/>
      <c r="B181" s="760"/>
      <c r="C181" s="760"/>
      <c r="D181" s="760"/>
      <c r="E181" s="760"/>
      <c r="F181" s="760"/>
      <c r="G181" s="760"/>
      <c r="H181" s="760"/>
      <c r="I181" s="760"/>
      <c r="J181" s="760"/>
      <c r="K181" s="760"/>
      <c r="L181" s="760"/>
      <c r="M181" s="760"/>
    </row>
    <row r="182" spans="1:13" ht="12.75">
      <c r="A182" s="760"/>
      <c r="B182" s="760"/>
      <c r="C182" s="760"/>
      <c r="D182" s="760"/>
      <c r="E182" s="760"/>
      <c r="F182" s="760"/>
      <c r="G182" s="760"/>
      <c r="H182" s="760"/>
      <c r="I182" s="760"/>
      <c r="J182" s="760"/>
      <c r="K182" s="760"/>
      <c r="L182" s="760"/>
      <c r="M182" s="760"/>
    </row>
    <row r="183" spans="1:13" ht="12.75">
      <c r="A183" s="760"/>
      <c r="B183" s="760"/>
      <c r="C183" s="760"/>
      <c r="D183" s="760"/>
      <c r="E183" s="760"/>
      <c r="F183" s="760"/>
      <c r="G183" s="760"/>
      <c r="H183" s="760"/>
      <c r="I183" s="760"/>
      <c r="J183" s="760"/>
      <c r="K183" s="760"/>
      <c r="L183" s="760"/>
      <c r="M183" s="760"/>
    </row>
    <row r="184" spans="1:13" ht="12.75">
      <c r="A184" s="760"/>
      <c r="B184" s="760"/>
      <c r="C184" s="760"/>
      <c r="D184" s="760"/>
      <c r="E184" s="760"/>
      <c r="F184" s="760"/>
      <c r="G184" s="760"/>
      <c r="H184" s="760"/>
      <c r="I184" s="760"/>
      <c r="J184" s="760"/>
      <c r="K184" s="760"/>
      <c r="L184" s="760"/>
      <c r="M184" s="760"/>
    </row>
    <row r="185" spans="1:13" ht="12.75">
      <c r="A185" s="760"/>
      <c r="B185" s="760"/>
      <c r="C185" s="760"/>
      <c r="D185" s="760"/>
      <c r="E185" s="760"/>
      <c r="F185" s="760"/>
      <c r="G185" s="760"/>
      <c r="H185" s="760"/>
      <c r="I185" s="760"/>
      <c r="J185" s="760"/>
      <c r="K185" s="760"/>
      <c r="L185" s="760"/>
      <c r="M185" s="760"/>
    </row>
    <row r="186" spans="1:13" ht="12.75">
      <c r="A186" s="760"/>
      <c r="B186" s="760"/>
      <c r="C186" s="760"/>
      <c r="D186" s="760"/>
      <c r="E186" s="760"/>
      <c r="F186" s="760"/>
      <c r="G186" s="760"/>
      <c r="H186" s="760"/>
      <c r="I186" s="760"/>
      <c r="J186" s="760"/>
      <c r="K186" s="760"/>
      <c r="L186" s="760"/>
      <c r="M186" s="760"/>
    </row>
    <row r="187" spans="1:13" ht="12.75">
      <c r="A187" s="760"/>
      <c r="B187" s="760"/>
      <c r="C187" s="760"/>
      <c r="D187" s="760"/>
      <c r="E187" s="760"/>
      <c r="F187" s="760"/>
      <c r="G187" s="760"/>
      <c r="H187" s="760"/>
      <c r="I187" s="760"/>
      <c r="J187" s="760"/>
      <c r="K187" s="760"/>
      <c r="L187" s="760"/>
      <c r="M187" s="760"/>
    </row>
  </sheetData>
  <sheetProtection/>
  <mergeCells count="6">
    <mergeCell ref="A166:K166"/>
    <mergeCell ref="A168:K168"/>
    <mergeCell ref="A1:M2"/>
    <mergeCell ref="A3:B3"/>
    <mergeCell ref="A147:K147"/>
    <mergeCell ref="A161:K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N187"/>
  <sheetViews>
    <sheetView zoomScalePageLayoutView="0" workbookViewId="0" topLeftCell="A132">
      <selection activeCell="N176" sqref="N176"/>
    </sheetView>
  </sheetViews>
  <sheetFormatPr defaultColWidth="9.140625" defaultRowHeight="12.75"/>
  <cols>
    <col min="1" max="1" width="6.140625" style="0" customWidth="1"/>
    <col min="2" max="2" width="39.7109375" style="0" customWidth="1"/>
    <col min="3" max="3" width="7.57421875" style="0" customWidth="1"/>
    <col min="4" max="4" width="7.421875" style="0" customWidth="1"/>
    <col min="5" max="5" width="0.13671875" style="0" customWidth="1"/>
    <col min="6" max="6" width="8.28125" style="0" hidden="1" customWidth="1"/>
    <col min="7" max="7" width="6.421875" style="0" hidden="1" customWidth="1"/>
    <col min="8" max="8" width="6.8515625" style="0" hidden="1" customWidth="1"/>
    <col min="9" max="9" width="10.8515625" style="0" hidden="1" customWidth="1"/>
    <col min="11" max="11" width="8.421875" style="0" customWidth="1"/>
    <col min="12" max="12" width="11.57421875" style="0" bestFit="1" customWidth="1"/>
    <col min="13" max="13" width="0.2890625" style="0" customWidth="1"/>
    <col min="14" max="14" width="11.421875" style="0" customWidth="1"/>
  </cols>
  <sheetData>
    <row r="1" spans="1:14" ht="12.75" customHeight="1">
      <c r="A1" s="1137" t="s">
        <v>145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</row>
    <row r="2" spans="1:14" ht="13.5" thickBot="1">
      <c r="A2" s="1139"/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</row>
    <row r="3" spans="1:14" ht="12.75">
      <c r="A3" s="1141" t="s">
        <v>156</v>
      </c>
      <c r="B3" s="1142"/>
      <c r="C3" s="743">
        <v>2008</v>
      </c>
      <c r="D3" s="743">
        <v>2009</v>
      </c>
      <c r="F3" s="743" t="s">
        <v>148</v>
      </c>
      <c r="G3" s="743" t="s">
        <v>839</v>
      </c>
      <c r="H3" s="743" t="s">
        <v>840</v>
      </c>
      <c r="I3" s="743"/>
      <c r="J3" s="743" t="s">
        <v>841</v>
      </c>
      <c r="K3" s="743" t="s">
        <v>841</v>
      </c>
      <c r="L3" s="794" t="s">
        <v>842</v>
      </c>
      <c r="M3" s="794" t="s">
        <v>149</v>
      </c>
      <c r="N3" s="801" t="s">
        <v>765</v>
      </c>
    </row>
    <row r="4" spans="1:14" ht="15.75" customHeight="1" hidden="1">
      <c r="A4" s="745" t="s">
        <v>843</v>
      </c>
      <c r="B4" s="746" t="s">
        <v>844</v>
      </c>
      <c r="C4" s="747"/>
      <c r="D4" s="747"/>
      <c r="F4" s="747"/>
      <c r="G4" s="747"/>
      <c r="H4" s="747"/>
      <c r="I4" s="747"/>
      <c r="J4" s="747"/>
      <c r="K4" s="747"/>
      <c r="L4" s="747"/>
      <c r="M4" s="748"/>
      <c r="N4" s="749"/>
    </row>
    <row r="5" spans="1:14" ht="15.75" customHeight="1" hidden="1">
      <c r="A5" s="745" t="s">
        <v>845</v>
      </c>
      <c r="B5" s="746" t="s">
        <v>846</v>
      </c>
      <c r="C5" s="747"/>
      <c r="D5" s="747"/>
      <c r="F5" s="747"/>
      <c r="G5" s="747"/>
      <c r="H5" s="747"/>
      <c r="I5" s="747"/>
      <c r="J5" s="747"/>
      <c r="K5" s="747"/>
      <c r="L5" s="748"/>
      <c r="M5" s="748"/>
      <c r="N5" s="749"/>
    </row>
    <row r="6" spans="1:14" ht="12.75" customHeight="1" hidden="1">
      <c r="A6" s="745" t="s">
        <v>849</v>
      </c>
      <c r="B6" s="746" t="s">
        <v>850</v>
      </c>
      <c r="C6" s="747"/>
      <c r="D6" s="747"/>
      <c r="F6" s="747"/>
      <c r="G6" s="747"/>
      <c r="H6" s="747"/>
      <c r="I6" s="747"/>
      <c r="J6" s="747"/>
      <c r="K6" s="747"/>
      <c r="L6" s="748"/>
      <c r="M6" s="748"/>
      <c r="N6" s="749"/>
    </row>
    <row r="7" spans="1:14" ht="12.75" customHeight="1" hidden="1">
      <c r="A7" s="745" t="s">
        <v>851</v>
      </c>
      <c r="B7" s="746" t="s">
        <v>852</v>
      </c>
      <c r="C7" s="747"/>
      <c r="D7" s="747"/>
      <c r="F7" s="747"/>
      <c r="G7" s="747"/>
      <c r="H7" s="747"/>
      <c r="I7" s="747"/>
      <c r="J7" s="747"/>
      <c r="K7" s="747"/>
      <c r="L7" s="748"/>
      <c r="M7" s="748"/>
      <c r="N7" s="749"/>
    </row>
    <row r="8" spans="1:14" ht="15.75" customHeight="1" hidden="1">
      <c r="A8" s="745" t="s">
        <v>853</v>
      </c>
      <c r="B8" s="746" t="s">
        <v>854</v>
      </c>
      <c r="C8" s="747"/>
      <c r="D8" s="747"/>
      <c r="F8" s="747"/>
      <c r="G8" s="747"/>
      <c r="H8" s="747"/>
      <c r="I8" s="747"/>
      <c r="J8" s="747"/>
      <c r="K8" s="747"/>
      <c r="L8" s="748"/>
      <c r="M8" s="748"/>
      <c r="N8" s="749"/>
    </row>
    <row r="9" spans="1:14" ht="14.25" customHeight="1" hidden="1">
      <c r="A9" s="745" t="s">
        <v>855</v>
      </c>
      <c r="B9" s="746" t="s">
        <v>856</v>
      </c>
      <c r="C9" s="747"/>
      <c r="D9" s="747"/>
      <c r="F9" s="747"/>
      <c r="G9" s="747"/>
      <c r="H9" s="747"/>
      <c r="I9" s="747"/>
      <c r="J9" s="747"/>
      <c r="K9" s="747"/>
      <c r="L9" s="748"/>
      <c r="M9" s="748"/>
      <c r="N9" s="749"/>
    </row>
    <row r="10" spans="1:14" ht="18" customHeight="1" hidden="1">
      <c r="A10" s="745" t="s">
        <v>857</v>
      </c>
      <c r="B10" s="746" t="s">
        <v>858</v>
      </c>
      <c r="C10" s="747"/>
      <c r="D10" s="747"/>
      <c r="F10" s="747"/>
      <c r="G10" s="747"/>
      <c r="H10" s="747"/>
      <c r="I10" s="747"/>
      <c r="J10" s="747"/>
      <c r="K10" s="747"/>
      <c r="L10" s="748"/>
      <c r="M10" s="748"/>
      <c r="N10" s="749"/>
    </row>
    <row r="11" spans="1:14" ht="17.25" customHeight="1" hidden="1">
      <c r="A11" s="745" t="s">
        <v>859</v>
      </c>
      <c r="B11" s="746" t="s">
        <v>860</v>
      </c>
      <c r="C11" s="747"/>
      <c r="D11" s="747"/>
      <c r="F11" s="747"/>
      <c r="G11" s="747"/>
      <c r="H11" s="747"/>
      <c r="I11" s="747"/>
      <c r="J11" s="747"/>
      <c r="K11" s="747"/>
      <c r="L11" s="748"/>
      <c r="M11" s="748"/>
      <c r="N11" s="749"/>
    </row>
    <row r="12" spans="1:14" ht="18.75" customHeight="1" hidden="1">
      <c r="A12" s="745" t="s">
        <v>861</v>
      </c>
      <c r="B12" s="746" t="s">
        <v>862</v>
      </c>
      <c r="C12" s="747"/>
      <c r="D12" s="747"/>
      <c r="F12" s="747"/>
      <c r="G12" s="747"/>
      <c r="H12" s="747"/>
      <c r="I12" s="747"/>
      <c r="J12" s="747"/>
      <c r="K12" s="747"/>
      <c r="L12" s="748"/>
      <c r="M12" s="748"/>
      <c r="N12" s="749"/>
    </row>
    <row r="13" spans="1:14" ht="14.25" customHeight="1" hidden="1">
      <c r="A13" s="745" t="s">
        <v>863</v>
      </c>
      <c r="B13" s="746" t="s">
        <v>864</v>
      </c>
      <c r="C13" s="747"/>
      <c r="D13" s="747"/>
      <c r="F13" s="747"/>
      <c r="G13" s="747"/>
      <c r="H13" s="747"/>
      <c r="I13" s="747"/>
      <c r="J13" s="747"/>
      <c r="K13" s="747"/>
      <c r="L13" s="748"/>
      <c r="M13" s="748"/>
      <c r="N13" s="749"/>
    </row>
    <row r="14" spans="1:14" ht="14.25" customHeight="1" hidden="1">
      <c r="A14" s="745" t="s">
        <v>340</v>
      </c>
      <c r="B14" s="746" t="s">
        <v>865</v>
      </c>
      <c r="C14" s="747"/>
      <c r="D14" s="747"/>
      <c r="F14" s="747"/>
      <c r="G14" s="747"/>
      <c r="H14" s="747"/>
      <c r="I14" s="747"/>
      <c r="J14" s="747"/>
      <c r="K14" s="747"/>
      <c r="L14" s="748"/>
      <c r="M14" s="748"/>
      <c r="N14" s="749"/>
    </row>
    <row r="15" spans="1:14" ht="14.25" customHeight="1" hidden="1">
      <c r="A15" s="745" t="s">
        <v>866</v>
      </c>
      <c r="B15" s="746" t="s">
        <v>867</v>
      </c>
      <c r="C15" s="747"/>
      <c r="D15" s="747"/>
      <c r="F15" s="747"/>
      <c r="G15" s="747"/>
      <c r="H15" s="747"/>
      <c r="I15" s="747"/>
      <c r="J15" s="747"/>
      <c r="K15" s="747"/>
      <c r="L15" s="748"/>
      <c r="M15" s="748"/>
      <c r="N15" s="749"/>
    </row>
    <row r="16" spans="1:14" ht="3" customHeight="1" hidden="1">
      <c r="A16" s="745" t="s">
        <v>868</v>
      </c>
      <c r="B16" s="746" t="s">
        <v>869</v>
      </c>
      <c r="C16" s="747"/>
      <c r="D16" s="747"/>
      <c r="F16" s="747"/>
      <c r="G16" s="747"/>
      <c r="H16" s="747"/>
      <c r="I16" s="747"/>
      <c r="J16" s="747"/>
      <c r="K16" s="747"/>
      <c r="L16" s="748"/>
      <c r="M16" s="748"/>
      <c r="N16" s="749"/>
    </row>
    <row r="17" spans="1:14" ht="18.75" customHeight="1" hidden="1">
      <c r="A17" s="745" t="s">
        <v>870</v>
      </c>
      <c r="B17" s="746" t="s">
        <v>871</v>
      </c>
      <c r="C17" s="747"/>
      <c r="D17" s="747"/>
      <c r="F17" s="747"/>
      <c r="G17" s="747"/>
      <c r="H17" s="747"/>
      <c r="I17" s="747"/>
      <c r="J17" s="747"/>
      <c r="K17" s="747"/>
      <c r="L17" s="748"/>
      <c r="M17" s="748"/>
      <c r="N17" s="749"/>
    </row>
    <row r="18" spans="1:14" ht="13.5" customHeight="1" hidden="1">
      <c r="A18" s="745" t="s">
        <v>872</v>
      </c>
      <c r="B18" s="746" t="s">
        <v>873</v>
      </c>
      <c r="C18" s="747"/>
      <c r="D18" s="747"/>
      <c r="F18" s="747"/>
      <c r="G18" s="747"/>
      <c r="H18" s="747"/>
      <c r="I18" s="747"/>
      <c r="J18" s="747"/>
      <c r="K18" s="747"/>
      <c r="L18" s="748"/>
      <c r="M18" s="748"/>
      <c r="N18" s="749"/>
    </row>
    <row r="19" spans="1:14" ht="15" customHeight="1" hidden="1">
      <c r="A19" s="745" t="s">
        <v>874</v>
      </c>
      <c r="B19" s="746" t="s">
        <v>875</v>
      </c>
      <c r="C19" s="747"/>
      <c r="D19" s="747"/>
      <c r="F19" s="747"/>
      <c r="G19" s="747"/>
      <c r="H19" s="747"/>
      <c r="I19" s="747"/>
      <c r="J19" s="747"/>
      <c r="K19" s="747"/>
      <c r="L19" s="748"/>
      <c r="M19" s="748"/>
      <c r="N19" s="749"/>
    </row>
    <row r="20" spans="1:14" ht="16.5" customHeight="1" hidden="1">
      <c r="A20" s="745" t="s">
        <v>876</v>
      </c>
      <c r="B20" s="746" t="s">
        <v>877</v>
      </c>
      <c r="C20" s="747"/>
      <c r="D20" s="747"/>
      <c r="F20" s="747"/>
      <c r="G20" s="747"/>
      <c r="H20" s="747"/>
      <c r="I20" s="747"/>
      <c r="J20" s="747"/>
      <c r="K20" s="747"/>
      <c r="L20" s="748"/>
      <c r="M20" s="748"/>
      <c r="N20" s="749"/>
    </row>
    <row r="21" spans="1:14" ht="13.5" customHeight="1" hidden="1">
      <c r="A21" s="745" t="s">
        <v>878</v>
      </c>
      <c r="B21" s="746" t="s">
        <v>879</v>
      </c>
      <c r="C21" s="747"/>
      <c r="D21" s="747"/>
      <c r="F21" s="747"/>
      <c r="G21" s="747"/>
      <c r="H21" s="747"/>
      <c r="I21" s="747"/>
      <c r="J21" s="747"/>
      <c r="K21" s="747"/>
      <c r="L21" s="748"/>
      <c r="M21" s="748"/>
      <c r="N21" s="749"/>
    </row>
    <row r="22" spans="1:14" ht="11.25" customHeight="1" hidden="1">
      <c r="A22" s="745" t="s">
        <v>880</v>
      </c>
      <c r="B22" s="746" t="s">
        <v>881</v>
      </c>
      <c r="C22" s="747"/>
      <c r="D22" s="747"/>
      <c r="F22" s="747"/>
      <c r="G22" s="747"/>
      <c r="H22" s="747"/>
      <c r="I22" s="747"/>
      <c r="J22" s="747"/>
      <c r="K22" s="747"/>
      <c r="L22" s="748"/>
      <c r="M22" s="748"/>
      <c r="N22" s="749"/>
    </row>
    <row r="23" spans="1:14" ht="11.25" customHeight="1" hidden="1">
      <c r="A23" s="745" t="s">
        <v>882</v>
      </c>
      <c r="B23" s="746" t="s">
        <v>875</v>
      </c>
      <c r="C23" s="747"/>
      <c r="D23" s="747"/>
      <c r="F23" s="747"/>
      <c r="G23" s="747"/>
      <c r="H23" s="747"/>
      <c r="I23" s="747"/>
      <c r="J23" s="747"/>
      <c r="K23" s="747"/>
      <c r="L23" s="748"/>
      <c r="M23" s="748"/>
      <c r="N23" s="749"/>
    </row>
    <row r="24" spans="1:14" ht="11.25" customHeight="1" hidden="1">
      <c r="A24" s="745" t="s">
        <v>883</v>
      </c>
      <c r="B24" s="746" t="s">
        <v>884</v>
      </c>
      <c r="C24" s="747"/>
      <c r="D24" s="747"/>
      <c r="F24" s="747"/>
      <c r="G24" s="747"/>
      <c r="H24" s="747"/>
      <c r="I24" s="747"/>
      <c r="J24" s="747"/>
      <c r="K24" s="747"/>
      <c r="L24" s="748"/>
      <c r="M24" s="748"/>
      <c r="N24" s="749"/>
    </row>
    <row r="25" spans="1:14" ht="18" customHeight="1" hidden="1">
      <c r="A25" s="745" t="s">
        <v>885</v>
      </c>
      <c r="B25" s="746" t="s">
        <v>886</v>
      </c>
      <c r="C25" s="747"/>
      <c r="D25" s="747"/>
      <c r="F25" s="747"/>
      <c r="G25" s="747"/>
      <c r="H25" s="747"/>
      <c r="I25" s="747"/>
      <c r="J25" s="747"/>
      <c r="K25" s="747"/>
      <c r="L25" s="748"/>
      <c r="M25" s="748"/>
      <c r="N25" s="749"/>
    </row>
    <row r="26" spans="1:14" ht="15.75" customHeight="1" hidden="1">
      <c r="A26" s="745" t="s">
        <v>150</v>
      </c>
      <c r="B26" s="746" t="s">
        <v>151</v>
      </c>
      <c r="C26" s="747"/>
      <c r="D26" s="747"/>
      <c r="F26" s="747"/>
      <c r="G26" s="747"/>
      <c r="H26" s="747"/>
      <c r="I26" s="747"/>
      <c r="J26" s="747"/>
      <c r="K26" s="747"/>
      <c r="L26" s="748"/>
      <c r="M26" s="748"/>
      <c r="N26" s="749"/>
    </row>
    <row r="27" spans="1:14" ht="17.25" customHeight="1" hidden="1">
      <c r="A27" s="745" t="s">
        <v>152</v>
      </c>
      <c r="B27" s="746" t="s">
        <v>153</v>
      </c>
      <c r="C27" s="747"/>
      <c r="D27" s="747"/>
      <c r="F27" s="747"/>
      <c r="G27" s="747"/>
      <c r="H27" s="747"/>
      <c r="I27" s="747"/>
      <c r="J27" s="747"/>
      <c r="K27" s="747"/>
      <c r="L27" s="748"/>
      <c r="M27" s="748"/>
      <c r="N27" s="749"/>
    </row>
    <row r="28" spans="1:14" ht="22.5" hidden="1">
      <c r="A28" s="745" t="s">
        <v>887</v>
      </c>
      <c r="B28" s="746" t="s">
        <v>888</v>
      </c>
      <c r="C28" s="747"/>
      <c r="D28" s="747"/>
      <c r="F28" s="747"/>
      <c r="G28" s="747"/>
      <c r="H28" s="747"/>
      <c r="I28" s="747"/>
      <c r="J28" s="747"/>
      <c r="K28" s="747"/>
      <c r="L28" s="748"/>
      <c r="M28" s="748"/>
      <c r="N28" s="749"/>
    </row>
    <row r="29" spans="1:14" ht="12.75" hidden="1">
      <c r="A29" s="745" t="s">
        <v>889</v>
      </c>
      <c r="B29" s="746" t="s">
        <v>890</v>
      </c>
      <c r="C29" s="747"/>
      <c r="D29" s="747"/>
      <c r="F29" s="747"/>
      <c r="G29" s="747"/>
      <c r="H29" s="747"/>
      <c r="I29" s="747"/>
      <c r="J29" s="747"/>
      <c r="K29" s="747"/>
      <c r="L29" s="748"/>
      <c r="M29" s="748"/>
      <c r="N29" s="749"/>
    </row>
    <row r="30" spans="1:14" ht="12.75" hidden="1">
      <c r="A30" s="745" t="s">
        <v>891</v>
      </c>
      <c r="B30" s="746" t="s">
        <v>892</v>
      </c>
      <c r="C30" s="747"/>
      <c r="D30" s="747"/>
      <c r="F30" s="747"/>
      <c r="G30" s="747"/>
      <c r="H30" s="747"/>
      <c r="I30" s="747"/>
      <c r="J30" s="747"/>
      <c r="K30" s="747"/>
      <c r="L30" s="748"/>
      <c r="M30" s="748"/>
      <c r="N30" s="749"/>
    </row>
    <row r="31" spans="1:14" ht="12.75" hidden="1">
      <c r="A31" s="745" t="s">
        <v>893</v>
      </c>
      <c r="B31" s="746" t="s">
        <v>894</v>
      </c>
      <c r="C31" s="747"/>
      <c r="D31" s="747"/>
      <c r="F31" s="747"/>
      <c r="G31" s="747"/>
      <c r="H31" s="747"/>
      <c r="I31" s="747"/>
      <c r="J31" s="747"/>
      <c r="K31" s="747"/>
      <c r="L31" s="748"/>
      <c r="M31" s="748"/>
      <c r="N31" s="749"/>
    </row>
    <row r="32" spans="1:14" ht="12.75" hidden="1">
      <c r="A32" s="745" t="s">
        <v>895</v>
      </c>
      <c r="B32" s="746" t="s">
        <v>896</v>
      </c>
      <c r="C32" s="747"/>
      <c r="D32" s="747"/>
      <c r="F32" s="747"/>
      <c r="G32" s="747"/>
      <c r="H32" s="747"/>
      <c r="I32" s="747"/>
      <c r="J32" s="747"/>
      <c r="K32" s="747"/>
      <c r="L32" s="748"/>
      <c r="M32" s="748"/>
      <c r="N32" s="749"/>
    </row>
    <row r="33" spans="1:14" ht="12.75" hidden="1">
      <c r="A33" s="745" t="s">
        <v>897</v>
      </c>
      <c r="B33" s="746" t="s">
        <v>898</v>
      </c>
      <c r="C33" s="747"/>
      <c r="D33" s="747"/>
      <c r="F33" s="747"/>
      <c r="G33" s="747"/>
      <c r="H33" s="747"/>
      <c r="I33" s="747"/>
      <c r="J33" s="747"/>
      <c r="K33" s="747"/>
      <c r="L33" s="748"/>
      <c r="M33" s="748"/>
      <c r="N33" s="749"/>
    </row>
    <row r="34" spans="1:14" ht="12.75" hidden="1">
      <c r="A34" s="745" t="s">
        <v>899</v>
      </c>
      <c r="B34" s="746" t="s">
        <v>900</v>
      </c>
      <c r="C34" s="747"/>
      <c r="D34" s="747"/>
      <c r="F34" s="747"/>
      <c r="G34" s="747"/>
      <c r="H34" s="747"/>
      <c r="I34" s="747"/>
      <c r="J34" s="747"/>
      <c r="K34" s="747"/>
      <c r="L34" s="748"/>
      <c r="M34" s="748"/>
      <c r="N34" s="749"/>
    </row>
    <row r="35" spans="1:14" ht="12.75" hidden="1">
      <c r="A35" s="745"/>
      <c r="B35" s="753"/>
      <c r="C35" s="754"/>
      <c r="D35" s="754"/>
      <c r="E35" s="755"/>
      <c r="F35" s="754"/>
      <c r="G35" s="754"/>
      <c r="H35" s="754"/>
      <c r="I35" s="754"/>
      <c r="J35" s="754"/>
      <c r="K35" s="754"/>
      <c r="L35" s="756"/>
      <c r="M35" s="756"/>
      <c r="N35" s="757"/>
    </row>
    <row r="36" spans="1:14" ht="12.75">
      <c r="A36" s="758" t="s">
        <v>901</v>
      </c>
      <c r="B36" s="747" t="s">
        <v>902</v>
      </c>
      <c r="C36" s="747"/>
      <c r="D36" s="747"/>
      <c r="F36" s="747"/>
      <c r="G36" s="759">
        <v>20</v>
      </c>
      <c r="H36" s="759">
        <v>1.62</v>
      </c>
      <c r="I36" s="759" t="e">
        <f>J36*#REF!/12*4</f>
        <v>#REF!</v>
      </c>
      <c r="J36" s="759"/>
      <c r="K36" s="759">
        <f>ROUND(F36/G36*H36,1)</f>
        <v>0</v>
      </c>
      <c r="L36" s="747">
        <v>2550000</v>
      </c>
      <c r="M36" s="748" t="e">
        <f>K36*#REF!/12*8</f>
        <v>#REF!</v>
      </c>
      <c r="N36" s="749"/>
    </row>
    <row r="37" spans="1:14" ht="12.75">
      <c r="A37" s="758" t="s">
        <v>903</v>
      </c>
      <c r="B37" s="747" t="s">
        <v>904</v>
      </c>
      <c r="C37" s="747"/>
      <c r="D37" s="747"/>
      <c r="F37" s="747"/>
      <c r="G37" s="759">
        <v>17</v>
      </c>
      <c r="H37" s="759">
        <v>1.62</v>
      </c>
      <c r="I37" s="759" t="e">
        <f>J37*#REF!/12*4</f>
        <v>#REF!</v>
      </c>
      <c r="J37" s="759"/>
      <c r="K37" s="759">
        <f>ROUND(F37/G37*H37,1)</f>
        <v>0</v>
      </c>
      <c r="L37" s="747">
        <v>2550000</v>
      </c>
      <c r="M37" s="748" t="e">
        <f>K37*#REF!/12*8</f>
        <v>#REF!</v>
      </c>
      <c r="N37" s="749"/>
    </row>
    <row r="38" spans="1:14" ht="12.75">
      <c r="A38" s="758" t="s">
        <v>905</v>
      </c>
      <c r="B38" s="747" t="s">
        <v>906</v>
      </c>
      <c r="C38" s="747"/>
      <c r="D38" s="747"/>
      <c r="F38" s="747"/>
      <c r="G38" s="759">
        <v>20</v>
      </c>
      <c r="H38" s="759">
        <v>1.72</v>
      </c>
      <c r="I38" s="759"/>
      <c r="J38" s="759">
        <f>ROUND(D38/G38*H38,1)</f>
        <v>0</v>
      </c>
      <c r="K38" s="759"/>
      <c r="L38" s="747">
        <v>2540000</v>
      </c>
      <c r="M38" s="748" t="e">
        <f>K38*#REF!/12*8</f>
        <v>#REF!</v>
      </c>
      <c r="N38" s="749"/>
    </row>
    <row r="39" spans="1:14" ht="12.75">
      <c r="A39" s="758" t="s">
        <v>907</v>
      </c>
      <c r="B39" s="747" t="s">
        <v>908</v>
      </c>
      <c r="C39" s="747"/>
      <c r="D39" s="747"/>
      <c r="F39" s="747"/>
      <c r="G39" s="759">
        <v>21</v>
      </c>
      <c r="H39" s="759">
        <v>1.2</v>
      </c>
      <c r="I39" s="759" t="e">
        <f>J39*#REF!/12*4</f>
        <v>#REF!</v>
      </c>
      <c r="J39" s="759"/>
      <c r="K39" s="759">
        <f>ROUND(F39/G39*H39,1)</f>
        <v>0</v>
      </c>
      <c r="L39" s="747">
        <v>2550000</v>
      </c>
      <c r="M39" s="748" t="e">
        <f>K39*#REF!/12*8</f>
        <v>#REF!</v>
      </c>
      <c r="N39" s="749"/>
    </row>
    <row r="40" spans="1:14" ht="12.75">
      <c r="A40" s="758" t="s">
        <v>909</v>
      </c>
      <c r="B40" s="747" t="s">
        <v>910</v>
      </c>
      <c r="C40" s="747"/>
      <c r="D40" s="747"/>
      <c r="F40" s="747"/>
      <c r="G40" s="759">
        <v>17</v>
      </c>
      <c r="H40" s="759">
        <v>1.22</v>
      </c>
      <c r="I40" s="759" t="e">
        <f>J40*#REF!/12*4</f>
        <v>#REF!</v>
      </c>
      <c r="J40" s="759"/>
      <c r="K40" s="759">
        <f>ROUND(F40/G40*H40,1)</f>
        <v>0</v>
      </c>
      <c r="L40" s="747">
        <v>2550000</v>
      </c>
      <c r="M40" s="748" t="e">
        <f>K40*#REF!/12*8</f>
        <v>#REF!</v>
      </c>
      <c r="N40" s="749"/>
    </row>
    <row r="41" spans="1:14" ht="12.75">
      <c r="A41" s="758" t="s">
        <v>911</v>
      </c>
      <c r="B41" s="747" t="s">
        <v>912</v>
      </c>
      <c r="C41" s="747"/>
      <c r="D41" s="747"/>
      <c r="F41" s="747"/>
      <c r="G41" s="759">
        <v>16</v>
      </c>
      <c r="H41" s="759">
        <v>1.39</v>
      </c>
      <c r="I41" s="759" t="e">
        <f>J41*#REF!/12*4</f>
        <v>#REF!</v>
      </c>
      <c r="J41" s="759"/>
      <c r="K41" s="759">
        <f>ROUND(F41/G41*H41,1)</f>
        <v>0</v>
      </c>
      <c r="L41" s="747">
        <v>2550000</v>
      </c>
      <c r="M41" s="748" t="e">
        <f>K41*#REF!/12*8</f>
        <v>#REF!</v>
      </c>
      <c r="N41" s="749"/>
    </row>
    <row r="42" spans="1:14" ht="12.75">
      <c r="A42" s="758" t="s">
        <v>913</v>
      </c>
      <c r="B42" s="747" t="s">
        <v>914</v>
      </c>
      <c r="C42" s="747"/>
      <c r="D42" s="747"/>
      <c r="F42" s="747"/>
      <c r="G42" s="759">
        <v>23</v>
      </c>
      <c r="H42" s="759">
        <v>1.55</v>
      </c>
      <c r="I42" s="759" t="e">
        <f>J42*#REF!/12*4</f>
        <v>#REF!</v>
      </c>
      <c r="J42" s="759"/>
      <c r="K42" s="759">
        <f>ROUND(F42/G42*H42,1)</f>
        <v>0</v>
      </c>
      <c r="L42" s="747">
        <v>2550000</v>
      </c>
      <c r="M42" s="748" t="e">
        <f>K42*#REF!/12*8</f>
        <v>#REF!</v>
      </c>
      <c r="N42" s="749"/>
    </row>
    <row r="43" spans="1:14" ht="12.75">
      <c r="A43" s="758" t="s">
        <v>915</v>
      </c>
      <c r="B43" s="747" t="s">
        <v>916</v>
      </c>
      <c r="C43" s="747"/>
      <c r="D43" s="747"/>
      <c r="F43" s="747"/>
      <c r="G43" s="759">
        <v>20</v>
      </c>
      <c r="H43" s="759">
        <v>1.76</v>
      </c>
      <c r="I43" s="759">
        <v>25245000</v>
      </c>
      <c r="J43" s="759"/>
      <c r="K43" s="759">
        <f>ROUND(F43/G43*H43,1)</f>
        <v>0</v>
      </c>
      <c r="L43" s="747">
        <v>2550000</v>
      </c>
      <c r="M43" s="748" t="e">
        <f>K43*#REF!/12*8</f>
        <v>#REF!</v>
      </c>
      <c r="N43" s="749"/>
    </row>
    <row r="44" spans="1:14" ht="12.75">
      <c r="A44" s="758" t="s">
        <v>917</v>
      </c>
      <c r="B44" s="747" t="s">
        <v>918</v>
      </c>
      <c r="C44" s="747"/>
      <c r="D44" s="747"/>
      <c r="F44" s="747"/>
      <c r="G44" s="759">
        <v>21</v>
      </c>
      <c r="H44" s="759">
        <v>1.22</v>
      </c>
      <c r="I44" s="759"/>
      <c r="J44" s="759">
        <f aca="true" t="shared" si="0" ref="J44:J49">ROUND(D44/G44*H44,1)</f>
        <v>0</v>
      </c>
      <c r="K44" s="759"/>
      <c r="L44" s="747">
        <v>2540000</v>
      </c>
      <c r="M44" s="748" t="e">
        <f>K44*#REF!/12*8</f>
        <v>#REF!</v>
      </c>
      <c r="N44" s="749"/>
    </row>
    <row r="45" spans="1:14" ht="12.75">
      <c r="A45" s="758" t="s">
        <v>919</v>
      </c>
      <c r="B45" s="747" t="s">
        <v>920</v>
      </c>
      <c r="C45" s="747"/>
      <c r="D45" s="747"/>
      <c r="F45" s="747"/>
      <c r="G45" s="759">
        <v>21</v>
      </c>
      <c r="H45" s="759">
        <v>1.39</v>
      </c>
      <c r="I45" s="759"/>
      <c r="J45" s="759">
        <f t="shared" si="0"/>
        <v>0</v>
      </c>
      <c r="K45" s="759"/>
      <c r="L45" s="747">
        <v>2540000</v>
      </c>
      <c r="M45" s="748" t="e">
        <f>K45*#REF!/12*8</f>
        <v>#REF!</v>
      </c>
      <c r="N45" s="749"/>
    </row>
    <row r="46" spans="1:14" ht="12.75">
      <c r="A46" s="758" t="s">
        <v>921</v>
      </c>
      <c r="B46" s="747" t="s">
        <v>922</v>
      </c>
      <c r="C46" s="747"/>
      <c r="D46" s="747"/>
      <c r="F46" s="747"/>
      <c r="G46" s="759">
        <v>16</v>
      </c>
      <c r="H46" s="759">
        <v>1.39</v>
      </c>
      <c r="I46" s="759"/>
      <c r="J46" s="759">
        <f t="shared" si="0"/>
        <v>0</v>
      </c>
      <c r="K46" s="759"/>
      <c r="L46" s="747">
        <v>2540000</v>
      </c>
      <c r="M46" s="748" t="e">
        <f>K46*#REF!/12*8</f>
        <v>#REF!</v>
      </c>
      <c r="N46" s="749"/>
    </row>
    <row r="47" spans="1:14" ht="12.75">
      <c r="A47" s="758" t="s">
        <v>923</v>
      </c>
      <c r="B47" s="747" t="s">
        <v>924</v>
      </c>
      <c r="C47" s="747"/>
      <c r="D47" s="747"/>
      <c r="F47" s="747"/>
      <c r="G47" s="759">
        <v>23</v>
      </c>
      <c r="H47" s="759">
        <v>1.55</v>
      </c>
      <c r="I47" s="759"/>
      <c r="J47" s="759">
        <f t="shared" si="0"/>
        <v>0</v>
      </c>
      <c r="K47" s="759"/>
      <c r="L47" s="747">
        <v>2540000</v>
      </c>
      <c r="M47" s="748" t="e">
        <f>K47*#REF!/12*8</f>
        <v>#REF!</v>
      </c>
      <c r="N47" s="749"/>
    </row>
    <row r="48" spans="1:14" ht="12.75">
      <c r="A48" s="758" t="s">
        <v>925</v>
      </c>
      <c r="B48" s="747" t="s">
        <v>926</v>
      </c>
      <c r="C48" s="747"/>
      <c r="D48" s="747"/>
      <c r="F48" s="747"/>
      <c r="G48" s="759">
        <v>23</v>
      </c>
      <c r="H48" s="759">
        <v>1.76</v>
      </c>
      <c r="I48" s="759"/>
      <c r="J48" s="759">
        <f t="shared" si="0"/>
        <v>0</v>
      </c>
      <c r="K48" s="759"/>
      <c r="L48" s="747">
        <v>2540000</v>
      </c>
      <c r="M48" s="748" t="e">
        <f>K48*#REF!/12*8</f>
        <v>#REF!</v>
      </c>
      <c r="N48" s="749"/>
    </row>
    <row r="49" spans="1:14" ht="12.75">
      <c r="A49" s="758" t="s">
        <v>927</v>
      </c>
      <c r="B49" s="747" t="s">
        <v>928</v>
      </c>
      <c r="C49" s="747"/>
      <c r="D49" s="747"/>
      <c r="F49" s="747"/>
      <c r="G49" s="759">
        <v>20</v>
      </c>
      <c r="H49" s="759">
        <v>1.76</v>
      </c>
      <c r="I49" s="759"/>
      <c r="J49" s="759">
        <f t="shared" si="0"/>
        <v>0</v>
      </c>
      <c r="K49" s="759"/>
      <c r="L49" s="747">
        <v>2540000</v>
      </c>
      <c r="M49" s="748" t="e">
        <f>K49*#REF!/12*8</f>
        <v>#REF!</v>
      </c>
      <c r="N49" s="749"/>
    </row>
    <row r="50" spans="1:14" ht="12.75">
      <c r="A50" s="758" t="s">
        <v>929</v>
      </c>
      <c r="B50" s="747" t="s">
        <v>930</v>
      </c>
      <c r="C50" s="747">
        <v>232</v>
      </c>
      <c r="D50" s="747"/>
      <c r="F50" s="747">
        <v>232</v>
      </c>
      <c r="G50" s="759">
        <v>28</v>
      </c>
      <c r="H50" s="759">
        <v>2.33</v>
      </c>
      <c r="I50" s="759" t="e">
        <f>J50*#REF!/12*4</f>
        <v>#REF!</v>
      </c>
      <c r="J50" s="759"/>
      <c r="K50" s="759">
        <f>ROUND(F50/G50*H50,1)</f>
        <v>19.3</v>
      </c>
      <c r="L50" s="747">
        <v>2550000</v>
      </c>
      <c r="M50" s="748" t="e">
        <f>K50*#REF!/12*8</f>
        <v>#REF!</v>
      </c>
      <c r="N50" s="749">
        <v>32435665</v>
      </c>
    </row>
    <row r="51" spans="1:14" ht="12.75">
      <c r="A51" s="758" t="s">
        <v>931</v>
      </c>
      <c r="B51" s="747" t="s">
        <v>932</v>
      </c>
      <c r="C51" s="747"/>
      <c r="D51" s="747">
        <v>238</v>
      </c>
      <c r="F51" s="747"/>
      <c r="G51" s="759">
        <v>28</v>
      </c>
      <c r="H51" s="759">
        <v>2.33</v>
      </c>
      <c r="I51" s="759"/>
      <c r="J51" s="759">
        <f>ROUND(D51/G51*H51,1)</f>
        <v>19.8</v>
      </c>
      <c r="K51" s="759"/>
      <c r="L51" s="747">
        <v>2540000</v>
      </c>
      <c r="M51" s="748" t="e">
        <f>K51*#REF!/12*8</f>
        <v>#REF!</v>
      </c>
      <c r="N51" s="749">
        <f>D51*'[3]Összesen'!Q51</f>
        <v>16773667.134438306</v>
      </c>
    </row>
    <row r="52" spans="1:14" ht="22.5">
      <c r="A52" s="758" t="s">
        <v>933</v>
      </c>
      <c r="B52" s="746" t="s">
        <v>934</v>
      </c>
      <c r="C52" s="747">
        <v>136</v>
      </c>
      <c r="D52" s="747"/>
      <c r="F52" s="747">
        <v>136</v>
      </c>
      <c r="G52" s="759">
        <v>26</v>
      </c>
      <c r="H52" s="759">
        <v>2.76</v>
      </c>
      <c r="I52" s="759" t="e">
        <f>J52*#REF!/12*4</f>
        <v>#REF!</v>
      </c>
      <c r="J52" s="759">
        <f>ROUND(D52/G52*H52,1)</f>
        <v>0</v>
      </c>
      <c r="K52" s="759">
        <f>ROUND(F52/G52*H52,1)</f>
        <v>14.4</v>
      </c>
      <c r="L52" s="747">
        <v>2550000</v>
      </c>
      <c r="M52" s="748" t="e">
        <f>K52*#REF!/12*8</f>
        <v>#REF!</v>
      </c>
      <c r="N52" s="749">
        <f>F52*'[3]Összesen'!Q52</f>
        <v>24513758.865248226</v>
      </c>
    </row>
    <row r="53" spans="1:14" ht="22.5">
      <c r="A53" s="758" t="s">
        <v>935</v>
      </c>
      <c r="B53" s="746" t="s">
        <v>936</v>
      </c>
      <c r="C53" s="747"/>
      <c r="D53" s="747">
        <v>85</v>
      </c>
      <c r="F53" s="747"/>
      <c r="G53" s="759">
        <v>28</v>
      </c>
      <c r="H53" s="759">
        <v>2.76</v>
      </c>
      <c r="I53" s="759"/>
      <c r="J53" s="759">
        <f>ROUND(D53/G53*H53,1)</f>
        <v>8.4</v>
      </c>
      <c r="K53" s="759"/>
      <c r="L53" s="747">
        <v>2540000</v>
      </c>
      <c r="M53" s="748" t="e">
        <f>K53*#REF!/12*8</f>
        <v>#REF!</v>
      </c>
      <c r="N53" s="749">
        <f>D53*'[3]Összesen'!Q53</f>
        <v>7076051.983240224</v>
      </c>
    </row>
    <row r="54" spans="1:14" ht="22.5">
      <c r="A54" s="758"/>
      <c r="B54" s="746" t="s">
        <v>937</v>
      </c>
      <c r="C54" s="747"/>
      <c r="D54" s="747">
        <v>61</v>
      </c>
      <c r="F54" s="747"/>
      <c r="G54" s="759">
        <v>26</v>
      </c>
      <c r="H54" s="759">
        <v>2.76</v>
      </c>
      <c r="I54" s="759"/>
      <c r="J54" s="759">
        <f>ROUND(D54/G54*H54,1)</f>
        <v>6.5</v>
      </c>
      <c r="K54" s="759"/>
      <c r="L54" s="747">
        <v>2540000</v>
      </c>
      <c r="M54" s="748" t="e">
        <f>K54*#REF!/12*8</f>
        <v>#REF!</v>
      </c>
      <c r="N54" s="749">
        <f>D54*'[3]Összesen'!Q54</f>
        <v>5481517.257668712</v>
      </c>
    </row>
    <row r="55" spans="1:14" ht="12.75">
      <c r="A55" s="758" t="s">
        <v>938</v>
      </c>
      <c r="B55" s="747" t="s">
        <v>0</v>
      </c>
      <c r="C55" s="747">
        <v>173</v>
      </c>
      <c r="D55" s="747"/>
      <c r="F55" s="747">
        <v>173</v>
      </c>
      <c r="G55" s="759">
        <v>28</v>
      </c>
      <c r="H55" s="759">
        <v>2.03</v>
      </c>
      <c r="I55" s="759">
        <v>18020000</v>
      </c>
      <c r="J55" s="759"/>
      <c r="K55" s="759">
        <f>ROUND(F55/G55*H55,1)</f>
        <v>12.5</v>
      </c>
      <c r="L55" s="747">
        <v>2550000</v>
      </c>
      <c r="M55" s="748" t="e">
        <f>K55*#REF!/12*8</f>
        <v>#REF!</v>
      </c>
      <c r="N55" s="749">
        <f>F55*'[3]Összesen'!Q55</f>
        <v>21277689.393939395</v>
      </c>
    </row>
    <row r="56" spans="1:14" ht="12.75">
      <c r="A56" s="758" t="s">
        <v>1</v>
      </c>
      <c r="B56" s="747" t="s">
        <v>2</v>
      </c>
      <c r="C56" s="747">
        <v>16</v>
      </c>
      <c r="D56" s="747"/>
      <c r="F56" s="747">
        <v>16</v>
      </c>
      <c r="G56" s="759">
        <v>26</v>
      </c>
      <c r="H56" s="759">
        <v>2.03</v>
      </c>
      <c r="I56" s="759" t="e">
        <f>J56*#REF!/12*4</f>
        <v>#REF!</v>
      </c>
      <c r="J56" s="759"/>
      <c r="K56" s="759">
        <f>ROUND(F56/G56*H56,1)</f>
        <v>1.2</v>
      </c>
      <c r="L56" s="747">
        <v>2550000</v>
      </c>
      <c r="M56" s="748" t="e">
        <f>K56*#REF!/12*8</f>
        <v>#REF!</v>
      </c>
      <c r="N56" s="749">
        <f>F56*'[3]Összesen'!Q56</f>
        <v>2125000</v>
      </c>
    </row>
    <row r="57" spans="1:14" ht="12.75">
      <c r="A57" s="758" t="s">
        <v>3</v>
      </c>
      <c r="B57" s="747" t="s">
        <v>0</v>
      </c>
      <c r="C57" s="759"/>
      <c r="D57" s="747">
        <v>170</v>
      </c>
      <c r="F57" s="759"/>
      <c r="G57" s="759">
        <v>28</v>
      </c>
      <c r="H57" s="759">
        <v>2.03</v>
      </c>
      <c r="I57" s="759"/>
      <c r="J57" s="759">
        <f>ROUND(D57/G57*H57,1)</f>
        <v>12.3</v>
      </c>
      <c r="K57" s="759"/>
      <c r="L57" s="747">
        <v>2540000</v>
      </c>
      <c r="M57" s="748" t="e">
        <f>K57*#REF!/12*8</f>
        <v>#REF!</v>
      </c>
      <c r="N57" s="749">
        <f>D57*'[3]Összesen'!Q57</f>
        <v>10435166.464285715</v>
      </c>
    </row>
    <row r="58" spans="1:14" ht="12.75">
      <c r="A58" s="758" t="s">
        <v>4</v>
      </c>
      <c r="B58" s="747" t="s">
        <v>2</v>
      </c>
      <c r="C58" s="759"/>
      <c r="D58" s="747">
        <v>13</v>
      </c>
      <c r="F58" s="759"/>
      <c r="G58" s="759">
        <v>26</v>
      </c>
      <c r="H58" s="759">
        <v>2.03</v>
      </c>
      <c r="I58" s="759"/>
      <c r="J58" s="759">
        <f>ROUND(D58/G58*H58,1)</f>
        <v>1</v>
      </c>
      <c r="K58" s="759"/>
      <c r="L58" s="747">
        <v>2540000</v>
      </c>
      <c r="M58" s="748" t="e">
        <f>K58*#REF!/12*8</f>
        <v>#REF!</v>
      </c>
      <c r="N58" s="749">
        <f>D58*'[3]Összesen'!Q58</f>
        <v>846667</v>
      </c>
    </row>
    <row r="59" spans="1:14" ht="22.5">
      <c r="A59" s="758" t="s">
        <v>5</v>
      </c>
      <c r="B59" s="746" t="s">
        <v>6</v>
      </c>
      <c r="C59" s="747">
        <v>109</v>
      </c>
      <c r="D59" s="747"/>
      <c r="F59" s="747">
        <v>109</v>
      </c>
      <c r="G59" s="747"/>
      <c r="H59" s="747"/>
      <c r="I59" s="747">
        <v>5680000</v>
      </c>
      <c r="J59" s="759" t="e">
        <f aca="true" t="shared" si="1" ref="J59:J70">ROUND(F59/G59*H59,1)</f>
        <v>#DIV/0!</v>
      </c>
      <c r="K59" s="759" t="e">
        <f aca="true" t="shared" si="2" ref="K59:K90">ROUND(F59/G59*H59,1)</f>
        <v>#DIV/0!</v>
      </c>
      <c r="L59" s="747">
        <v>40000</v>
      </c>
      <c r="M59" s="748" t="e">
        <f>F59*#REF!/12*8</f>
        <v>#REF!</v>
      </c>
      <c r="N59" s="749">
        <f>F59*'[3]Összesen'!Q59</f>
        <v>2906666.666666667</v>
      </c>
    </row>
    <row r="60" spans="1:14" ht="22.5">
      <c r="A60" s="758" t="s">
        <v>7</v>
      </c>
      <c r="B60" s="746" t="s">
        <v>8</v>
      </c>
      <c r="C60" s="747">
        <v>118</v>
      </c>
      <c r="D60" s="747"/>
      <c r="F60" s="747">
        <v>118</v>
      </c>
      <c r="G60" s="747"/>
      <c r="H60" s="747"/>
      <c r="I60" s="747">
        <v>3360000</v>
      </c>
      <c r="J60" s="759" t="e">
        <f t="shared" si="1"/>
        <v>#DIV/0!</v>
      </c>
      <c r="K60" s="759" t="e">
        <f t="shared" si="2"/>
        <v>#DIV/0!</v>
      </c>
      <c r="L60" s="747">
        <v>40000</v>
      </c>
      <c r="M60" s="748" t="e">
        <f>F60*#REF!/12*8</f>
        <v>#REF!</v>
      </c>
      <c r="N60" s="749">
        <f>F60*'[3]Összesen'!Q60</f>
        <v>3146667</v>
      </c>
    </row>
    <row r="61" spans="1:14" ht="22.5">
      <c r="A61" s="758" t="s">
        <v>9</v>
      </c>
      <c r="B61" s="746" t="s">
        <v>6</v>
      </c>
      <c r="C61" s="747"/>
      <c r="D61" s="747">
        <v>110</v>
      </c>
      <c r="F61" s="747"/>
      <c r="G61" s="747"/>
      <c r="H61" s="747"/>
      <c r="I61" s="747"/>
      <c r="J61" s="759" t="e">
        <f t="shared" si="1"/>
        <v>#DIV/0!</v>
      </c>
      <c r="K61" s="759" t="e">
        <f t="shared" si="2"/>
        <v>#DIV/0!</v>
      </c>
      <c r="L61" s="747">
        <v>38000</v>
      </c>
      <c r="M61" s="748" t="e">
        <f>F61*#REF!/12*8</f>
        <v>#REF!</v>
      </c>
      <c r="N61" s="749">
        <f>D61*'[3]Összesen'!Q61</f>
        <v>1393333.512195122</v>
      </c>
    </row>
    <row r="62" spans="1:14" ht="22.5">
      <c r="A62" s="758" t="s">
        <v>10</v>
      </c>
      <c r="B62" s="746" t="s">
        <v>11</v>
      </c>
      <c r="C62" s="747"/>
      <c r="D62" s="747">
        <v>118</v>
      </c>
      <c r="F62" s="747"/>
      <c r="G62" s="747"/>
      <c r="H62" s="747"/>
      <c r="I62" s="747"/>
      <c r="J62" s="759" t="e">
        <f t="shared" si="1"/>
        <v>#DIV/0!</v>
      </c>
      <c r="K62" s="759" t="e">
        <f t="shared" si="2"/>
        <v>#DIV/0!</v>
      </c>
      <c r="L62" s="747">
        <v>38000</v>
      </c>
      <c r="M62" s="748" t="e">
        <f>F62*#REF!/12*8</f>
        <v>#REF!</v>
      </c>
      <c r="N62" s="749">
        <f>D62*'[3]Összesen'!Q62</f>
        <v>1494667</v>
      </c>
    </row>
    <row r="63" spans="1:14" ht="33.75">
      <c r="A63" s="745" t="s">
        <v>12</v>
      </c>
      <c r="B63" s="746" t="s">
        <v>13</v>
      </c>
      <c r="C63" s="747">
        <v>11</v>
      </c>
      <c r="D63" s="747"/>
      <c r="F63" s="747">
        <v>11</v>
      </c>
      <c r="G63" s="747"/>
      <c r="H63" s="747"/>
      <c r="I63" s="747">
        <v>7242000</v>
      </c>
      <c r="J63" s="759" t="e">
        <f t="shared" si="1"/>
        <v>#DIV/0!</v>
      </c>
      <c r="K63" s="759" t="e">
        <f t="shared" si="2"/>
        <v>#DIV/0!</v>
      </c>
      <c r="L63" s="747">
        <v>112000</v>
      </c>
      <c r="M63" s="748" t="e">
        <f>F63*#REF!/12*8</f>
        <v>#REF!</v>
      </c>
      <c r="N63" s="749">
        <f>F63*'[3]Összesen'!Q63</f>
        <v>821333.21875</v>
      </c>
    </row>
    <row r="64" spans="1:14" ht="33.75">
      <c r="A64" s="745" t="s">
        <v>12</v>
      </c>
      <c r="B64" s="746" t="s">
        <v>13</v>
      </c>
      <c r="C64" s="747"/>
      <c r="D64" s="747">
        <v>20</v>
      </c>
      <c r="F64" s="747"/>
      <c r="G64" s="747"/>
      <c r="H64" s="747"/>
      <c r="I64" s="747">
        <v>3173333</v>
      </c>
      <c r="J64" s="759" t="e">
        <f t="shared" si="1"/>
        <v>#DIV/0!</v>
      </c>
      <c r="K64" s="759" t="e">
        <f t="shared" si="2"/>
        <v>#DIV/0!</v>
      </c>
      <c r="L64" s="747">
        <v>106000</v>
      </c>
      <c r="M64" s="748" t="e">
        <f>F64*#REF!/12*8</f>
        <v>#REF!</v>
      </c>
      <c r="N64" s="749">
        <f>D64*'[3]Összesen'!Q64</f>
        <v>706666.6666666667</v>
      </c>
    </row>
    <row r="65" spans="1:14" ht="22.5">
      <c r="A65" s="745" t="s">
        <v>14</v>
      </c>
      <c r="B65" s="746" t="s">
        <v>15</v>
      </c>
      <c r="C65" s="747">
        <v>82</v>
      </c>
      <c r="D65" s="747"/>
      <c r="F65" s="747">
        <v>82</v>
      </c>
      <c r="G65" s="747"/>
      <c r="H65" s="747"/>
      <c r="I65" s="747">
        <v>9617067</v>
      </c>
      <c r="J65" s="759" t="e">
        <f t="shared" si="1"/>
        <v>#DIV/0!</v>
      </c>
      <c r="K65" s="759" t="e">
        <f t="shared" si="2"/>
        <v>#DIV/0!</v>
      </c>
      <c r="L65" s="747">
        <v>156800</v>
      </c>
      <c r="M65" s="748" t="e">
        <f>F65*#REF!/12*8</f>
        <v>#REF!</v>
      </c>
      <c r="N65" s="749">
        <f>F65*'[3]Összesen'!Q65</f>
        <v>8571733.333333332</v>
      </c>
    </row>
    <row r="66" spans="1:14" ht="22.5">
      <c r="A66" s="745" t="s">
        <v>16</v>
      </c>
      <c r="B66" s="746" t="s">
        <v>15</v>
      </c>
      <c r="C66" s="747"/>
      <c r="D66" s="747">
        <v>90</v>
      </c>
      <c r="F66" s="747"/>
      <c r="G66" s="747"/>
      <c r="H66" s="747"/>
      <c r="I66" s="747">
        <v>5697067</v>
      </c>
      <c r="J66" s="759" t="e">
        <f t="shared" si="1"/>
        <v>#DIV/0!</v>
      </c>
      <c r="K66" s="759" t="e">
        <f t="shared" si="2"/>
        <v>#DIV/0!</v>
      </c>
      <c r="L66" s="747">
        <v>148400</v>
      </c>
      <c r="M66" s="748" t="e">
        <f>F66*#REF!/12*8</f>
        <v>#REF!</v>
      </c>
      <c r="N66" s="749">
        <f>D66*'[3]Összesen'!Q66</f>
        <v>4452000.3</v>
      </c>
    </row>
    <row r="67" spans="1:14" ht="12.75">
      <c r="A67" s="745" t="s">
        <v>17</v>
      </c>
      <c r="B67" s="747" t="s">
        <v>18</v>
      </c>
      <c r="C67" s="747">
        <v>58</v>
      </c>
      <c r="D67" s="747"/>
      <c r="F67" s="747">
        <v>58</v>
      </c>
      <c r="G67" s="747"/>
      <c r="H67" s="747"/>
      <c r="I67" s="747">
        <v>2016000</v>
      </c>
      <c r="J67" s="759" t="e">
        <f t="shared" si="1"/>
        <v>#DIV/0!</v>
      </c>
      <c r="K67" s="759" t="e">
        <f t="shared" si="2"/>
        <v>#DIV/0!</v>
      </c>
      <c r="L67" s="747">
        <v>67200</v>
      </c>
      <c r="M67" s="748" t="e">
        <f>F67*#REF!/12*8</f>
        <v>#REF!</v>
      </c>
      <c r="N67" s="749">
        <f>F67*'[3]Összesen'!Q67</f>
        <v>2598400</v>
      </c>
    </row>
    <row r="68" spans="1:14" ht="12.75">
      <c r="A68" s="745" t="s">
        <v>17</v>
      </c>
      <c r="B68" s="747" t="s">
        <v>18</v>
      </c>
      <c r="C68" s="747"/>
      <c r="D68" s="747">
        <v>60</v>
      </c>
      <c r="F68" s="747"/>
      <c r="G68" s="747"/>
      <c r="H68" s="747"/>
      <c r="I68" s="747">
        <v>940800</v>
      </c>
      <c r="J68" s="759" t="e">
        <f t="shared" si="1"/>
        <v>#DIV/0!</v>
      </c>
      <c r="K68" s="759" t="e">
        <f t="shared" si="2"/>
        <v>#DIV/0!</v>
      </c>
      <c r="L68" s="747">
        <v>63600</v>
      </c>
      <c r="M68" s="748" t="e">
        <f>F68*#REF!/12*8</f>
        <v>#REF!</v>
      </c>
      <c r="N68" s="749">
        <f>D68*'[3]Összesen'!Q68</f>
        <v>1272000</v>
      </c>
    </row>
    <row r="69" spans="1:14" ht="12.75">
      <c r="A69" s="745" t="s">
        <v>19</v>
      </c>
      <c r="B69" s="747" t="s">
        <v>20</v>
      </c>
      <c r="C69" s="747">
        <v>15</v>
      </c>
      <c r="D69" s="747"/>
      <c r="F69" s="747">
        <v>15</v>
      </c>
      <c r="G69" s="747"/>
      <c r="H69" s="747"/>
      <c r="I69" s="747">
        <v>1120000</v>
      </c>
      <c r="J69" s="759" t="e">
        <f t="shared" si="1"/>
        <v>#DIV/0!</v>
      </c>
      <c r="K69" s="759" t="e">
        <f t="shared" si="2"/>
        <v>#DIV/0!</v>
      </c>
      <c r="L69" s="747">
        <v>22000</v>
      </c>
      <c r="M69" s="748" t="e">
        <f>F69*#REF!/12*8</f>
        <v>#REF!</v>
      </c>
      <c r="N69" s="749">
        <f>F69*'[3]Összesen'!Q69</f>
        <v>224000.08064516127</v>
      </c>
    </row>
    <row r="70" spans="1:14" ht="12.75">
      <c r="A70" s="745" t="s">
        <v>19</v>
      </c>
      <c r="B70" s="747" t="s">
        <v>20</v>
      </c>
      <c r="C70" s="796"/>
      <c r="D70" s="747">
        <v>15</v>
      </c>
      <c r="F70" s="796"/>
      <c r="G70" s="747"/>
      <c r="H70" s="747"/>
      <c r="I70" s="747">
        <v>701867</v>
      </c>
      <c r="J70" s="759" t="e">
        <f t="shared" si="1"/>
        <v>#DIV/0!</v>
      </c>
      <c r="K70" s="759" t="e">
        <f t="shared" si="2"/>
        <v>#DIV/0!</v>
      </c>
      <c r="L70" s="747">
        <v>21200</v>
      </c>
      <c r="M70" s="748" t="e">
        <f>F70*#REF!/12*8</f>
        <v>#REF!</v>
      </c>
      <c r="N70" s="749">
        <f>D70*'[3]Összesen'!Q70</f>
        <v>106000</v>
      </c>
    </row>
    <row r="71" spans="1:14" ht="12.75">
      <c r="A71" s="758" t="s">
        <v>21</v>
      </c>
      <c r="B71" s="747" t="s">
        <v>22</v>
      </c>
      <c r="C71" s="796"/>
      <c r="D71" s="747"/>
      <c r="F71" s="796"/>
      <c r="G71" s="759">
        <v>10</v>
      </c>
      <c r="H71" s="759">
        <v>0.08</v>
      </c>
      <c r="I71" s="759"/>
      <c r="J71" s="759"/>
      <c r="K71" s="759">
        <f t="shared" si="2"/>
        <v>0</v>
      </c>
      <c r="L71" s="747">
        <v>2550000</v>
      </c>
      <c r="M71" s="748" t="e">
        <f>K71*#REF!/12*8</f>
        <v>#REF!</v>
      </c>
      <c r="N71" s="749">
        <f>F71*'[3]Összesen'!Q71</f>
        <v>0</v>
      </c>
    </row>
    <row r="72" spans="1:14" ht="12.75">
      <c r="A72" s="758" t="s">
        <v>23</v>
      </c>
      <c r="B72" s="747" t="s">
        <v>24</v>
      </c>
      <c r="C72" s="796"/>
      <c r="D72" s="747"/>
      <c r="F72" s="796"/>
      <c r="G72" s="759">
        <v>10</v>
      </c>
      <c r="H72" s="759">
        <v>0.08</v>
      </c>
      <c r="I72" s="759">
        <v>1866667</v>
      </c>
      <c r="J72" s="759">
        <f>ROUND(D72/G72*H72,1)</f>
        <v>0</v>
      </c>
      <c r="K72" s="759">
        <f t="shared" si="2"/>
        <v>0</v>
      </c>
      <c r="L72" s="747">
        <v>2540000</v>
      </c>
      <c r="M72" s="748" t="e">
        <f>K72*#REF!/12*4</f>
        <v>#REF!</v>
      </c>
      <c r="N72" s="749">
        <f>F72*'[3]Összesen'!Q72</f>
        <v>0</v>
      </c>
    </row>
    <row r="73" spans="1:14" ht="12.75">
      <c r="A73" s="758" t="s">
        <v>25</v>
      </c>
      <c r="B73" s="747" t="s">
        <v>26</v>
      </c>
      <c r="C73" s="796"/>
      <c r="D73" s="747"/>
      <c r="F73" s="796"/>
      <c r="G73" s="759"/>
      <c r="H73" s="759"/>
      <c r="I73" s="759"/>
      <c r="J73" s="759" t="e">
        <f>ROUND(F73/G73*H73,1)</f>
        <v>#DIV/0!</v>
      </c>
      <c r="K73" s="759" t="e">
        <f t="shared" si="2"/>
        <v>#DIV/0!</v>
      </c>
      <c r="L73" s="747">
        <v>20000</v>
      </c>
      <c r="M73" s="748" t="e">
        <f>F73*#REF!/12*8</f>
        <v>#REF!</v>
      </c>
      <c r="N73" s="749">
        <f>F73*'[3]Összesen'!Q73</f>
        <v>0</v>
      </c>
    </row>
    <row r="74" spans="1:14" ht="12.75">
      <c r="A74" s="758" t="s">
        <v>27</v>
      </c>
      <c r="B74" s="747" t="s">
        <v>26</v>
      </c>
      <c r="C74" s="796"/>
      <c r="D74" s="747"/>
      <c r="F74" s="796"/>
      <c r="G74" s="759"/>
      <c r="H74" s="759"/>
      <c r="I74" s="759"/>
      <c r="J74" s="759" t="e">
        <f>ROUND(F74/G74*H74,1)</f>
        <v>#DIV/0!</v>
      </c>
      <c r="K74" s="759" t="e">
        <f t="shared" si="2"/>
        <v>#DIV/0!</v>
      </c>
      <c r="L74" s="747">
        <v>19000</v>
      </c>
      <c r="M74" s="748"/>
      <c r="N74" s="749">
        <f>F74*'[3]Összesen'!Q74</f>
        <v>0</v>
      </c>
    </row>
    <row r="75" spans="1:14" ht="12.75">
      <c r="A75" s="758" t="s">
        <v>28</v>
      </c>
      <c r="B75" s="747" t="s">
        <v>29</v>
      </c>
      <c r="C75" s="796"/>
      <c r="D75" s="747"/>
      <c r="F75" s="796"/>
      <c r="G75" s="759">
        <v>8</v>
      </c>
      <c r="H75" s="759">
        <v>0.17</v>
      </c>
      <c r="I75" s="759"/>
      <c r="J75" s="759"/>
      <c r="K75" s="759">
        <f t="shared" si="2"/>
        <v>0</v>
      </c>
      <c r="L75" s="747">
        <v>2550000</v>
      </c>
      <c r="M75" s="748" t="e">
        <f>K75*#REF!/12*8</f>
        <v>#REF!</v>
      </c>
      <c r="N75" s="749">
        <f>F75*'[3]Összesen'!Q75</f>
        <v>0</v>
      </c>
    </row>
    <row r="76" spans="1:14" ht="12.75">
      <c r="A76" s="758" t="s">
        <v>30</v>
      </c>
      <c r="B76" s="747" t="s">
        <v>31</v>
      </c>
      <c r="C76" s="796"/>
      <c r="D76" s="747"/>
      <c r="F76" s="796"/>
      <c r="G76" s="759">
        <v>8</v>
      </c>
      <c r="H76" s="759">
        <v>0.17</v>
      </c>
      <c r="I76" s="759">
        <v>3740000</v>
      </c>
      <c r="J76" s="759">
        <f>ROUND(D76/G76*H76,1)</f>
        <v>0</v>
      </c>
      <c r="K76" s="759">
        <f t="shared" si="2"/>
        <v>0</v>
      </c>
      <c r="L76" s="747">
        <v>2540000</v>
      </c>
      <c r="M76" s="748" t="e">
        <f>K76*#REF!/12*4</f>
        <v>#REF!</v>
      </c>
      <c r="N76" s="749">
        <f>F76*'[3]Összesen'!Q76</f>
        <v>0</v>
      </c>
    </row>
    <row r="77" spans="1:14" ht="12.75">
      <c r="A77" s="758" t="s">
        <v>32</v>
      </c>
      <c r="B77" s="747" t="s">
        <v>26</v>
      </c>
      <c r="C77" s="796"/>
      <c r="D77" s="747"/>
      <c r="F77" s="796"/>
      <c r="G77" s="759"/>
      <c r="H77" s="759"/>
      <c r="I77" s="759"/>
      <c r="J77" s="759" t="e">
        <f>ROUND(F77/G77*H77,1)</f>
        <v>#DIV/0!</v>
      </c>
      <c r="K77" s="759" t="e">
        <f t="shared" si="2"/>
        <v>#DIV/0!</v>
      </c>
      <c r="L77" s="747">
        <v>51000</v>
      </c>
      <c r="M77" s="748" t="e">
        <f>F77*#REF!/12*8</f>
        <v>#REF!</v>
      </c>
      <c r="N77" s="749">
        <f>F77*'[3]Összesen'!Q77</f>
        <v>0</v>
      </c>
    </row>
    <row r="78" spans="1:14" ht="12.75">
      <c r="A78" s="758" t="s">
        <v>33</v>
      </c>
      <c r="B78" s="747" t="s">
        <v>26</v>
      </c>
      <c r="C78" s="759"/>
      <c r="D78" s="747"/>
      <c r="F78" s="759"/>
      <c r="G78" s="759"/>
      <c r="H78" s="759"/>
      <c r="I78" s="759"/>
      <c r="J78" s="759" t="e">
        <f>ROUND(F78/G78*H78,1)</f>
        <v>#DIV/0!</v>
      </c>
      <c r="K78" s="759" t="e">
        <f t="shared" si="2"/>
        <v>#DIV/0!</v>
      </c>
      <c r="L78" s="747">
        <v>48500</v>
      </c>
      <c r="M78" s="748"/>
      <c r="N78" s="749">
        <f>F78*'[3]Összesen'!Q78</f>
        <v>0</v>
      </c>
    </row>
    <row r="79" spans="1:14" ht="12.75">
      <c r="A79" s="758" t="s">
        <v>34</v>
      </c>
      <c r="B79" s="747" t="s">
        <v>35</v>
      </c>
      <c r="C79" s="747">
        <v>264</v>
      </c>
      <c r="D79" s="747"/>
      <c r="F79" s="747">
        <v>264</v>
      </c>
      <c r="G79" s="747">
        <v>25</v>
      </c>
      <c r="H79" s="759">
        <v>1.3</v>
      </c>
      <c r="I79" s="747">
        <v>17680000</v>
      </c>
      <c r="J79" s="759"/>
      <c r="K79" s="759">
        <f t="shared" si="2"/>
        <v>13.7</v>
      </c>
      <c r="L79" s="747">
        <v>2550000</v>
      </c>
      <c r="M79" s="748" t="e">
        <f>K79*#REF!/12*8</f>
        <v>#REF!</v>
      </c>
      <c r="N79" s="749">
        <f>F79*'[3]Összesen'!Q79</f>
        <v>23295483.870967742</v>
      </c>
    </row>
    <row r="80" spans="1:14" ht="12.75">
      <c r="A80" s="758" t="s">
        <v>36</v>
      </c>
      <c r="B80" s="747" t="s">
        <v>37</v>
      </c>
      <c r="C80" s="747"/>
      <c r="D80" s="747">
        <v>270</v>
      </c>
      <c r="F80" s="747"/>
      <c r="G80" s="747">
        <v>25</v>
      </c>
      <c r="H80" s="759">
        <v>1.3</v>
      </c>
      <c r="I80" s="747"/>
      <c r="J80" s="759">
        <f>ROUND(D80/G80*H80,1)</f>
        <v>14</v>
      </c>
      <c r="K80" s="759">
        <f t="shared" si="2"/>
        <v>0</v>
      </c>
      <c r="L80" s="747">
        <v>2540000</v>
      </c>
      <c r="M80" s="748" t="e">
        <f>K80*#REF!/12*4</f>
        <v>#REF!</v>
      </c>
      <c r="N80" s="749">
        <f>D80*'[3]Összesen'!Q80</f>
        <v>11887199.742857143</v>
      </c>
    </row>
    <row r="81" spans="1:14" ht="12.75">
      <c r="A81" s="758" t="s">
        <v>38</v>
      </c>
      <c r="B81" s="747" t="s">
        <v>39</v>
      </c>
      <c r="C81" s="747">
        <v>264</v>
      </c>
      <c r="D81" s="747"/>
      <c r="F81" s="747">
        <v>264</v>
      </c>
      <c r="G81" s="747"/>
      <c r="H81" s="747"/>
      <c r="I81" s="747">
        <v>2480000</v>
      </c>
      <c r="J81" s="759" t="e">
        <f aca="true" t="shared" si="3" ref="J81:J102">ROUND(F81/G81*H81,1)</f>
        <v>#DIV/0!</v>
      </c>
      <c r="K81" s="759" t="e">
        <f t="shared" si="2"/>
        <v>#DIV/0!</v>
      </c>
      <c r="L81" s="747">
        <v>186000</v>
      </c>
      <c r="M81" s="748" t="e">
        <f>F81*#REF!/12*8</f>
        <v>#REF!</v>
      </c>
      <c r="N81" s="749">
        <f>F81*'[3]Összesen'!Q81</f>
        <v>32736000</v>
      </c>
    </row>
    <row r="82" spans="1:14" ht="12.75">
      <c r="A82" s="758" t="s">
        <v>40</v>
      </c>
      <c r="B82" s="747" t="s">
        <v>39</v>
      </c>
      <c r="C82" s="747"/>
      <c r="D82" s="747">
        <v>270</v>
      </c>
      <c r="F82" s="747"/>
      <c r="G82" s="747"/>
      <c r="H82" s="747"/>
      <c r="I82" s="747"/>
      <c r="J82" s="759" t="e">
        <f t="shared" si="3"/>
        <v>#DIV/0!</v>
      </c>
      <c r="K82" s="759" t="e">
        <f t="shared" si="2"/>
        <v>#DIV/0!</v>
      </c>
      <c r="L82" s="747">
        <v>177000</v>
      </c>
      <c r="M82" s="748" t="e">
        <f>F82*#REF!/12*8</f>
        <v>#REF!</v>
      </c>
      <c r="N82" s="749">
        <f>D82*'[3]Összesen'!Q82</f>
        <v>15930000</v>
      </c>
    </row>
    <row r="83" spans="1:14" ht="12.75">
      <c r="A83" s="758"/>
      <c r="B83" s="747" t="s">
        <v>41</v>
      </c>
      <c r="C83" s="747">
        <v>42</v>
      </c>
      <c r="D83" s="747"/>
      <c r="F83" s="747">
        <v>42</v>
      </c>
      <c r="G83" s="747">
        <v>25</v>
      </c>
      <c r="H83" s="747">
        <v>1.3</v>
      </c>
      <c r="I83" s="747"/>
      <c r="J83" s="759">
        <f t="shared" si="3"/>
        <v>2.2</v>
      </c>
      <c r="K83" s="759">
        <f t="shared" si="2"/>
        <v>2.2</v>
      </c>
      <c r="L83" s="747"/>
      <c r="M83" s="748" t="e">
        <f>F83*#REF!/12*8</f>
        <v>#REF!</v>
      </c>
      <c r="N83" s="749">
        <f>D83*'[3]Összesen'!Q83</f>
        <v>0</v>
      </c>
    </row>
    <row r="84" spans="1:14" ht="12.75">
      <c r="A84" s="758"/>
      <c r="B84" s="747" t="s">
        <v>42</v>
      </c>
      <c r="C84" s="747"/>
      <c r="D84" s="747">
        <v>50</v>
      </c>
      <c r="F84" s="747"/>
      <c r="G84" s="747">
        <v>25</v>
      </c>
      <c r="H84" s="747">
        <v>1.3</v>
      </c>
      <c r="I84" s="747"/>
      <c r="J84" s="759">
        <f t="shared" si="3"/>
        <v>0</v>
      </c>
      <c r="K84" s="759">
        <f t="shared" si="2"/>
        <v>0</v>
      </c>
      <c r="L84" s="747"/>
      <c r="M84" s="748" t="e">
        <f>F84*#REF!/12*8</f>
        <v>#REF!</v>
      </c>
      <c r="N84" s="749">
        <f>F84*'[3]Összesen'!Q84</f>
        <v>0</v>
      </c>
    </row>
    <row r="85" spans="1:14" ht="22.5">
      <c r="A85" s="758" t="s">
        <v>43</v>
      </c>
      <c r="B85" s="746" t="s">
        <v>44</v>
      </c>
      <c r="C85" s="747">
        <v>3</v>
      </c>
      <c r="D85" s="747"/>
      <c r="F85" s="747">
        <v>3</v>
      </c>
      <c r="G85" s="747"/>
      <c r="H85" s="747"/>
      <c r="I85" s="747"/>
      <c r="J85" s="759" t="e">
        <f t="shared" si="3"/>
        <v>#DIV/0!</v>
      </c>
      <c r="K85" s="759" t="e">
        <f t="shared" si="2"/>
        <v>#DIV/0!</v>
      </c>
      <c r="L85" s="747">
        <v>240000</v>
      </c>
      <c r="M85" s="748" t="e">
        <f>F85*#REF!/12*8</f>
        <v>#REF!</v>
      </c>
      <c r="N85" s="749">
        <f>F85*'[3]Összesen'!Q85</f>
        <v>480000</v>
      </c>
    </row>
    <row r="86" spans="1:14" ht="22.5">
      <c r="A86" s="758" t="s">
        <v>43</v>
      </c>
      <c r="B86" s="746" t="s">
        <v>44</v>
      </c>
      <c r="C86" s="747"/>
      <c r="D86" s="747">
        <v>3</v>
      </c>
      <c r="F86" s="747"/>
      <c r="G86" s="747"/>
      <c r="H86" s="747"/>
      <c r="I86" s="747"/>
      <c r="J86" s="759" t="e">
        <f t="shared" si="3"/>
        <v>#DIV/0!</v>
      </c>
      <c r="K86" s="759" t="e">
        <f t="shared" si="2"/>
        <v>#DIV/0!</v>
      </c>
      <c r="L86" s="747">
        <v>239000</v>
      </c>
      <c r="M86" s="748" t="e">
        <f>F86*#REF!/12*8</f>
        <v>#REF!</v>
      </c>
      <c r="N86" s="749">
        <f>D86*'[3]Összesen'!Q86</f>
        <v>239000.25</v>
      </c>
    </row>
    <row r="87" spans="1:14" ht="12.75">
      <c r="A87" s="758" t="s">
        <v>45</v>
      </c>
      <c r="B87" s="746" t="s">
        <v>46</v>
      </c>
      <c r="C87" s="747"/>
      <c r="D87" s="747"/>
      <c r="F87" s="747"/>
      <c r="G87" s="747"/>
      <c r="H87" s="747"/>
      <c r="I87" s="747">
        <v>512000</v>
      </c>
      <c r="J87" s="759" t="e">
        <f t="shared" si="3"/>
        <v>#DIV/0!</v>
      </c>
      <c r="K87" s="759" t="e">
        <f t="shared" si="2"/>
        <v>#DIV/0!</v>
      </c>
      <c r="L87" s="747">
        <v>384000</v>
      </c>
      <c r="M87" s="748" t="e">
        <f>F87*#REF!/12*8</f>
        <v>#REF!</v>
      </c>
      <c r="N87" s="749">
        <f>F87*'[3]Összesen'!Q87</f>
        <v>0</v>
      </c>
    </row>
    <row r="88" spans="1:14" ht="12.75">
      <c r="A88" s="758" t="s">
        <v>45</v>
      </c>
      <c r="B88" s="747" t="s">
        <v>46</v>
      </c>
      <c r="C88" s="747"/>
      <c r="D88" s="747"/>
      <c r="F88" s="747"/>
      <c r="G88" s="747"/>
      <c r="H88" s="747"/>
      <c r="I88" s="747">
        <v>896000</v>
      </c>
      <c r="J88" s="759" t="e">
        <f t="shared" si="3"/>
        <v>#DIV/0!</v>
      </c>
      <c r="K88" s="759" t="e">
        <f t="shared" si="2"/>
        <v>#DIV/0!</v>
      </c>
      <c r="L88" s="747">
        <v>384000</v>
      </c>
      <c r="M88" s="748" t="e">
        <f>F88*#REF!/12*8</f>
        <v>#REF!</v>
      </c>
      <c r="N88" s="749">
        <f>F88*'[3]Összesen'!Q88</f>
        <v>0</v>
      </c>
    </row>
    <row r="89" spans="1:14" ht="12.75">
      <c r="A89" s="758" t="s">
        <v>45</v>
      </c>
      <c r="B89" s="746" t="s">
        <v>46</v>
      </c>
      <c r="C89" s="747"/>
      <c r="D89" s="747"/>
      <c r="F89" s="747"/>
      <c r="G89" s="747"/>
      <c r="H89" s="747"/>
      <c r="I89" s="747"/>
      <c r="J89" s="759" t="e">
        <f t="shared" si="3"/>
        <v>#DIV/0!</v>
      </c>
      <c r="K89" s="759" t="e">
        <f t="shared" si="2"/>
        <v>#DIV/0!</v>
      </c>
      <c r="L89" s="747">
        <v>382400</v>
      </c>
      <c r="M89" s="748" t="e">
        <f>F89*#REF!/12*8</f>
        <v>#REF!</v>
      </c>
      <c r="N89" s="749">
        <f>F89*'[3]Összesen'!Q89</f>
        <v>0</v>
      </c>
    </row>
    <row r="90" spans="1:14" ht="12.75">
      <c r="A90" s="758" t="s">
        <v>45</v>
      </c>
      <c r="B90" s="747" t="s">
        <v>46</v>
      </c>
      <c r="C90" s="747"/>
      <c r="D90" s="747"/>
      <c r="F90" s="747"/>
      <c r="G90" s="747"/>
      <c r="H90" s="747"/>
      <c r="I90" s="747"/>
      <c r="J90" s="759" t="e">
        <f t="shared" si="3"/>
        <v>#DIV/0!</v>
      </c>
      <c r="K90" s="759" t="e">
        <f t="shared" si="2"/>
        <v>#DIV/0!</v>
      </c>
      <c r="L90" s="747">
        <v>382400</v>
      </c>
      <c r="M90" s="748" t="e">
        <f>F90*#REF!/12*8</f>
        <v>#REF!</v>
      </c>
      <c r="N90" s="749">
        <f>F90*'[3]Összesen'!Q90</f>
        <v>0</v>
      </c>
    </row>
    <row r="91" spans="1:14" ht="12.75">
      <c r="A91" s="758" t="s">
        <v>47</v>
      </c>
      <c r="B91" s="746" t="s">
        <v>48</v>
      </c>
      <c r="C91" s="747"/>
      <c r="D91" s="747"/>
      <c r="F91" s="747"/>
      <c r="G91" s="747"/>
      <c r="H91" s="747"/>
      <c r="I91" s="747">
        <v>10112000</v>
      </c>
      <c r="J91" s="759" t="e">
        <f t="shared" si="3"/>
        <v>#DIV/0!</v>
      </c>
      <c r="K91" s="759" t="e">
        <f aca="true" t="shared" si="4" ref="K91:K122">ROUND(F91/G91*H91,1)</f>
        <v>#DIV/0!</v>
      </c>
      <c r="L91" s="747">
        <v>192000</v>
      </c>
      <c r="M91" s="748" t="e">
        <f>F91*#REF!/12*8</f>
        <v>#REF!</v>
      </c>
      <c r="N91" s="749">
        <f>F91*'[3]Összesen'!Q91</f>
        <v>0</v>
      </c>
    </row>
    <row r="92" spans="1:14" ht="12.75">
      <c r="A92" s="758" t="s">
        <v>49</v>
      </c>
      <c r="B92" s="746" t="s">
        <v>48</v>
      </c>
      <c r="C92" s="747"/>
      <c r="D92" s="747"/>
      <c r="F92" s="747"/>
      <c r="G92" s="747"/>
      <c r="H92" s="747"/>
      <c r="I92" s="747"/>
      <c r="J92" s="759" t="e">
        <f t="shared" si="3"/>
        <v>#DIV/0!</v>
      </c>
      <c r="K92" s="759" t="e">
        <f t="shared" si="4"/>
        <v>#DIV/0!</v>
      </c>
      <c r="L92" s="747">
        <v>192000</v>
      </c>
      <c r="M92" s="748" t="e">
        <f>F92*#REF!/12*8</f>
        <v>#REF!</v>
      </c>
      <c r="N92" s="749">
        <f>F92*'[3]Összesen'!Q92</f>
        <v>0</v>
      </c>
    </row>
    <row r="93" spans="1:14" ht="12.75">
      <c r="A93" s="758" t="s">
        <v>50</v>
      </c>
      <c r="B93" s="746" t="s">
        <v>48</v>
      </c>
      <c r="C93" s="747"/>
      <c r="D93" s="747"/>
      <c r="F93" s="747"/>
      <c r="G93" s="747"/>
      <c r="H93" s="747"/>
      <c r="I93" s="747">
        <v>2304000</v>
      </c>
      <c r="J93" s="759" t="e">
        <f t="shared" si="3"/>
        <v>#DIV/0!</v>
      </c>
      <c r="K93" s="759" t="e">
        <f t="shared" si="4"/>
        <v>#DIV/0!</v>
      </c>
      <c r="L93" s="747">
        <v>192000</v>
      </c>
      <c r="M93" s="748" t="e">
        <f>F93*#REF!/12*8</f>
        <v>#REF!</v>
      </c>
      <c r="N93" s="749">
        <f>F93*'[3]Összesen'!Q93</f>
        <v>0</v>
      </c>
    </row>
    <row r="94" spans="1:14" ht="12.75">
      <c r="A94" s="758" t="s">
        <v>47</v>
      </c>
      <c r="B94" s="746" t="s">
        <v>48</v>
      </c>
      <c r="C94" s="747"/>
      <c r="D94" s="747"/>
      <c r="F94" s="747"/>
      <c r="G94" s="747"/>
      <c r="H94" s="747"/>
      <c r="I94" s="747"/>
      <c r="J94" s="759" t="e">
        <f t="shared" si="3"/>
        <v>#DIV/0!</v>
      </c>
      <c r="K94" s="759" t="e">
        <f t="shared" si="4"/>
        <v>#DIV/0!</v>
      </c>
      <c r="L94" s="747">
        <v>191200</v>
      </c>
      <c r="M94" s="748" t="e">
        <f>F94*#REF!/12*8</f>
        <v>#REF!</v>
      </c>
      <c r="N94" s="749">
        <f>F94*'[3]Összesen'!Q94</f>
        <v>0</v>
      </c>
    </row>
    <row r="95" spans="1:14" ht="12.75">
      <c r="A95" s="758" t="s">
        <v>49</v>
      </c>
      <c r="B95" s="746" t="s">
        <v>48</v>
      </c>
      <c r="C95" s="747"/>
      <c r="D95" s="747"/>
      <c r="E95" s="760"/>
      <c r="F95" s="747"/>
      <c r="G95" s="747"/>
      <c r="H95" s="747"/>
      <c r="I95" s="747"/>
      <c r="J95" s="759" t="e">
        <f t="shared" si="3"/>
        <v>#DIV/0!</v>
      </c>
      <c r="K95" s="759" t="e">
        <f t="shared" si="4"/>
        <v>#DIV/0!</v>
      </c>
      <c r="L95" s="747">
        <v>191200</v>
      </c>
      <c r="M95" s="748" t="e">
        <f>F95*#REF!/12*8</f>
        <v>#REF!</v>
      </c>
      <c r="N95" s="749">
        <f>F95*'[3]Összesen'!Q95</f>
        <v>0</v>
      </c>
    </row>
    <row r="96" spans="1:14" ht="12.75">
      <c r="A96" s="758" t="s">
        <v>50</v>
      </c>
      <c r="B96" s="746" t="s">
        <v>48</v>
      </c>
      <c r="C96" s="747"/>
      <c r="D96" s="747"/>
      <c r="E96" s="760"/>
      <c r="F96" s="747"/>
      <c r="G96" s="747"/>
      <c r="H96" s="747"/>
      <c r="I96" s="747">
        <v>2496000</v>
      </c>
      <c r="J96" s="759" t="e">
        <f t="shared" si="3"/>
        <v>#DIV/0!</v>
      </c>
      <c r="K96" s="759" t="e">
        <f t="shared" si="4"/>
        <v>#DIV/0!</v>
      </c>
      <c r="L96" s="747">
        <v>191200</v>
      </c>
      <c r="M96" s="748" t="e">
        <f>F96*#REF!/12*8</f>
        <v>#REF!</v>
      </c>
      <c r="N96" s="749">
        <f>F96*'[3]Összesen'!Q96</f>
        <v>0</v>
      </c>
    </row>
    <row r="97" spans="1:14" ht="22.5">
      <c r="A97" s="758" t="s">
        <v>51</v>
      </c>
      <c r="B97" s="746" t="s">
        <v>52</v>
      </c>
      <c r="C97" s="747"/>
      <c r="D97" s="747"/>
      <c r="E97" s="760"/>
      <c r="F97" s="747"/>
      <c r="G97" s="747"/>
      <c r="H97" s="747"/>
      <c r="I97" s="747"/>
      <c r="J97" s="759" t="e">
        <f t="shared" si="3"/>
        <v>#DIV/0!</v>
      </c>
      <c r="K97" s="759" t="e">
        <f t="shared" si="4"/>
        <v>#DIV/0!</v>
      </c>
      <c r="L97" s="747">
        <v>144000</v>
      </c>
      <c r="M97" s="748" t="e">
        <f>F97*#REF!/12*8</f>
        <v>#REF!</v>
      </c>
      <c r="N97" s="749">
        <f>F97*'[3]Összesen'!Q97</f>
        <v>0</v>
      </c>
    </row>
    <row r="98" spans="1:14" ht="22.5">
      <c r="A98" s="758" t="s">
        <v>53</v>
      </c>
      <c r="B98" s="746" t="s">
        <v>52</v>
      </c>
      <c r="C98" s="747"/>
      <c r="D98" s="747"/>
      <c r="E98" s="760"/>
      <c r="F98" s="747"/>
      <c r="G98" s="747"/>
      <c r="H98" s="747"/>
      <c r="I98" s="747"/>
      <c r="J98" s="759" t="e">
        <f t="shared" si="3"/>
        <v>#DIV/0!</v>
      </c>
      <c r="K98" s="759" t="e">
        <f t="shared" si="4"/>
        <v>#DIV/0!</v>
      </c>
      <c r="L98" s="747">
        <v>144000</v>
      </c>
      <c r="M98" s="748" t="e">
        <f>F98*#REF!/12*8</f>
        <v>#REF!</v>
      </c>
      <c r="N98" s="749">
        <f>F98*'[3]Összesen'!Q98</f>
        <v>0</v>
      </c>
    </row>
    <row r="99" spans="1:14" ht="22.5">
      <c r="A99" s="758" t="s">
        <v>54</v>
      </c>
      <c r="B99" s="746" t="s">
        <v>52</v>
      </c>
      <c r="C99" s="747">
        <v>76</v>
      </c>
      <c r="D99" s="747"/>
      <c r="E99" s="760"/>
      <c r="F99" s="747">
        <v>76</v>
      </c>
      <c r="G99" s="747"/>
      <c r="H99" s="747"/>
      <c r="I99" s="747"/>
      <c r="J99" s="759" t="e">
        <f t="shared" si="3"/>
        <v>#DIV/0!</v>
      </c>
      <c r="K99" s="759" t="e">
        <f t="shared" si="4"/>
        <v>#DIV/0!</v>
      </c>
      <c r="L99" s="747">
        <v>144000</v>
      </c>
      <c r="M99" s="748" t="e">
        <f>F99*#REF!/12*8</f>
        <v>#REF!</v>
      </c>
      <c r="N99" s="749">
        <f>F99*'[3]Összesen'!Q99</f>
        <v>7296000</v>
      </c>
    </row>
    <row r="100" spans="1:14" ht="22.5">
      <c r="A100" s="758" t="s">
        <v>51</v>
      </c>
      <c r="B100" s="746" t="s">
        <v>52</v>
      </c>
      <c r="C100" s="747"/>
      <c r="D100" s="747"/>
      <c r="E100" s="760"/>
      <c r="F100" s="747"/>
      <c r="G100" s="747"/>
      <c r="H100" s="747"/>
      <c r="I100" s="747"/>
      <c r="J100" s="759" t="e">
        <f t="shared" si="3"/>
        <v>#DIV/0!</v>
      </c>
      <c r="K100" s="759" t="e">
        <f t="shared" si="4"/>
        <v>#DIV/0!</v>
      </c>
      <c r="L100" s="747">
        <v>143400</v>
      </c>
      <c r="M100" s="748" t="e">
        <f>F100*#REF!/12*8</f>
        <v>#REF!</v>
      </c>
      <c r="N100" s="749">
        <f>F100*'[3]Összesen'!Q100</f>
        <v>0</v>
      </c>
    </row>
    <row r="101" spans="1:14" ht="22.5">
      <c r="A101" s="758" t="s">
        <v>53</v>
      </c>
      <c r="B101" s="746" t="s">
        <v>52</v>
      </c>
      <c r="C101" s="747"/>
      <c r="D101" s="747"/>
      <c r="E101" s="760"/>
      <c r="F101" s="747"/>
      <c r="G101" s="747"/>
      <c r="H101" s="747"/>
      <c r="I101" s="747"/>
      <c r="J101" s="759" t="e">
        <f t="shared" si="3"/>
        <v>#DIV/0!</v>
      </c>
      <c r="K101" s="759" t="e">
        <f t="shared" si="4"/>
        <v>#DIV/0!</v>
      </c>
      <c r="L101" s="747">
        <v>143400</v>
      </c>
      <c r="M101" s="748" t="e">
        <f>F101*#REF!/12*8</f>
        <v>#REF!</v>
      </c>
      <c r="N101" s="749">
        <f>F101*'[3]Összesen'!Q101</f>
        <v>0</v>
      </c>
    </row>
    <row r="102" spans="1:14" ht="22.5">
      <c r="A102" s="758" t="s">
        <v>54</v>
      </c>
      <c r="B102" s="746" t="s">
        <v>52</v>
      </c>
      <c r="C102" s="747"/>
      <c r="D102" s="747">
        <v>76</v>
      </c>
      <c r="E102" s="760"/>
      <c r="F102" s="747"/>
      <c r="G102" s="747"/>
      <c r="H102" s="747"/>
      <c r="I102" s="747"/>
      <c r="J102" s="759" t="e">
        <f t="shared" si="3"/>
        <v>#DIV/0!</v>
      </c>
      <c r="K102" s="759" t="e">
        <f t="shared" si="4"/>
        <v>#DIV/0!</v>
      </c>
      <c r="L102" s="747">
        <v>143400</v>
      </c>
      <c r="M102" s="748" t="e">
        <f>F102*#REF!/12*8</f>
        <v>#REF!</v>
      </c>
      <c r="N102" s="749">
        <f>D102*'[3]Összesen'!Q102</f>
        <v>3632800</v>
      </c>
    </row>
    <row r="103" spans="1:14" ht="12.75">
      <c r="A103" s="758" t="s">
        <v>55</v>
      </c>
      <c r="B103" s="747" t="s">
        <v>56</v>
      </c>
      <c r="C103" s="747"/>
      <c r="D103" s="747"/>
      <c r="E103" s="760"/>
      <c r="F103" s="747"/>
      <c r="G103" s="759">
        <v>25</v>
      </c>
      <c r="H103" s="759">
        <v>0.24</v>
      </c>
      <c r="I103" s="759">
        <v>170000</v>
      </c>
      <c r="J103" s="759"/>
      <c r="K103" s="759">
        <f t="shared" si="4"/>
        <v>0</v>
      </c>
      <c r="L103" s="747">
        <v>2550000</v>
      </c>
      <c r="M103" s="748" t="e">
        <f>K103*#REF!/12*8</f>
        <v>#REF!</v>
      </c>
      <c r="N103" s="749">
        <f>F103*'[3]Összesen'!Q103</f>
        <v>0</v>
      </c>
    </row>
    <row r="104" spans="1:14" ht="12.75">
      <c r="A104" s="758" t="s">
        <v>55</v>
      </c>
      <c r="B104" s="747" t="s">
        <v>57</v>
      </c>
      <c r="C104" s="747"/>
      <c r="D104" s="747"/>
      <c r="E104" s="760"/>
      <c r="F104" s="747"/>
      <c r="G104" s="759">
        <v>25</v>
      </c>
      <c r="H104" s="759">
        <v>0.16</v>
      </c>
      <c r="I104" s="759">
        <v>935000</v>
      </c>
      <c r="J104" s="759"/>
      <c r="K104" s="759">
        <f t="shared" si="4"/>
        <v>0</v>
      </c>
      <c r="L104" s="747">
        <v>2550000</v>
      </c>
      <c r="M104" s="748" t="e">
        <f>K104*#REF!/12*8</f>
        <v>#REF!</v>
      </c>
      <c r="N104" s="749">
        <f>F104*'[3]Összesen'!Q104</f>
        <v>0</v>
      </c>
    </row>
    <row r="105" spans="1:14" ht="12.75">
      <c r="A105" s="758" t="s">
        <v>58</v>
      </c>
      <c r="B105" s="747" t="s">
        <v>59</v>
      </c>
      <c r="C105" s="747"/>
      <c r="D105" s="747"/>
      <c r="E105" s="760"/>
      <c r="F105" s="747"/>
      <c r="G105" s="759">
        <v>21</v>
      </c>
      <c r="H105" s="759">
        <v>0.27</v>
      </c>
      <c r="I105" s="759">
        <v>2890000</v>
      </c>
      <c r="J105" s="759"/>
      <c r="K105" s="759">
        <f t="shared" si="4"/>
        <v>0</v>
      </c>
      <c r="L105" s="747">
        <v>2550000</v>
      </c>
      <c r="M105" s="748" t="e">
        <f>K105*#REF!/12*8</f>
        <v>#REF!</v>
      </c>
      <c r="N105" s="749">
        <f>F105*'[3]Összesen'!Q105</f>
        <v>0</v>
      </c>
    </row>
    <row r="106" spans="1:14" ht="12.75">
      <c r="A106" s="758" t="s">
        <v>60</v>
      </c>
      <c r="B106" s="747" t="s">
        <v>61</v>
      </c>
      <c r="C106" s="747"/>
      <c r="D106" s="747"/>
      <c r="E106" s="760"/>
      <c r="F106" s="747"/>
      <c r="G106" s="759">
        <v>17</v>
      </c>
      <c r="H106" s="759">
        <v>0.27</v>
      </c>
      <c r="I106" s="759">
        <v>1530000</v>
      </c>
      <c r="J106" s="759"/>
      <c r="K106" s="759">
        <f t="shared" si="4"/>
        <v>0</v>
      </c>
      <c r="L106" s="747">
        <v>2550000</v>
      </c>
      <c r="M106" s="748" t="e">
        <f>K106*#REF!/12*8</f>
        <v>#REF!</v>
      </c>
      <c r="N106" s="749">
        <f>F106*'[3]Összesen'!Q106</f>
        <v>0</v>
      </c>
    </row>
    <row r="107" spans="1:14" ht="12.75">
      <c r="A107" s="758" t="s">
        <v>62</v>
      </c>
      <c r="B107" s="747" t="s">
        <v>66</v>
      </c>
      <c r="C107" s="747"/>
      <c r="D107" s="747"/>
      <c r="E107" s="760"/>
      <c r="F107" s="747"/>
      <c r="G107" s="759">
        <v>16</v>
      </c>
      <c r="H107" s="759">
        <v>0.27</v>
      </c>
      <c r="I107" s="759">
        <v>1615000</v>
      </c>
      <c r="J107" s="759"/>
      <c r="K107" s="759">
        <f t="shared" si="4"/>
        <v>0</v>
      </c>
      <c r="L107" s="747">
        <v>2550000</v>
      </c>
      <c r="M107" s="748" t="e">
        <f>K107*#REF!/12*8</f>
        <v>#REF!</v>
      </c>
      <c r="N107" s="749">
        <f>F107*'[3]Összesen'!Q107</f>
        <v>0</v>
      </c>
    </row>
    <row r="108" spans="1:14" ht="12.75">
      <c r="A108" s="758" t="s">
        <v>67</v>
      </c>
      <c r="B108" s="747" t="s">
        <v>56</v>
      </c>
      <c r="C108" s="759"/>
      <c r="D108" s="747"/>
      <c r="E108" s="760"/>
      <c r="F108" s="759"/>
      <c r="G108" s="759">
        <v>25</v>
      </c>
      <c r="H108" s="759">
        <v>0.34</v>
      </c>
      <c r="I108" s="759"/>
      <c r="J108" s="759">
        <f>ROUND(D108/G108*H108,1)</f>
        <v>0</v>
      </c>
      <c r="K108" s="759">
        <f t="shared" si="4"/>
        <v>0</v>
      </c>
      <c r="L108" s="747">
        <v>2540000</v>
      </c>
      <c r="M108" s="748"/>
      <c r="N108" s="749">
        <f>F108*'[3]Összesen'!Q108</f>
        <v>0</v>
      </c>
    </row>
    <row r="109" spans="1:14" ht="12.75">
      <c r="A109" s="758" t="s">
        <v>68</v>
      </c>
      <c r="B109" s="747" t="s">
        <v>57</v>
      </c>
      <c r="C109" s="759"/>
      <c r="D109" s="747"/>
      <c r="E109" s="760"/>
      <c r="F109" s="759"/>
      <c r="G109" s="759">
        <v>25</v>
      </c>
      <c r="H109" s="759">
        <v>0.23</v>
      </c>
      <c r="I109" s="759"/>
      <c r="J109" s="759">
        <f>ROUND(D109/G109*H109,1)</f>
        <v>0</v>
      </c>
      <c r="K109" s="759">
        <f t="shared" si="4"/>
        <v>0</v>
      </c>
      <c r="L109" s="747">
        <v>2540000</v>
      </c>
      <c r="M109" s="748"/>
      <c r="N109" s="749">
        <f>F109*'[3]Összesen'!Q109</f>
        <v>0</v>
      </c>
    </row>
    <row r="110" spans="1:14" ht="12.75">
      <c r="A110" s="758" t="s">
        <v>69</v>
      </c>
      <c r="B110" s="747" t="s">
        <v>70</v>
      </c>
      <c r="C110" s="759"/>
      <c r="D110" s="747"/>
      <c r="E110" s="760"/>
      <c r="F110" s="759"/>
      <c r="G110" s="759">
        <v>21</v>
      </c>
      <c r="H110" s="759">
        <v>0.31</v>
      </c>
      <c r="I110" s="759"/>
      <c r="J110" s="759">
        <f>ROUND(D110/G110*H110,1)</f>
        <v>0</v>
      </c>
      <c r="K110" s="759">
        <f t="shared" si="4"/>
        <v>0</v>
      </c>
      <c r="L110" s="747">
        <v>2540000</v>
      </c>
      <c r="M110" s="748"/>
      <c r="N110" s="749">
        <f>F110*'[3]Összesen'!Q110</f>
        <v>0</v>
      </c>
    </row>
    <row r="111" spans="1:14" ht="12.75">
      <c r="A111" s="758" t="s">
        <v>71</v>
      </c>
      <c r="B111" s="747" t="s">
        <v>66</v>
      </c>
      <c r="C111" s="759"/>
      <c r="D111" s="747"/>
      <c r="E111" s="760"/>
      <c r="F111" s="759"/>
      <c r="G111" s="759">
        <v>16</v>
      </c>
      <c r="H111" s="759">
        <v>0.31</v>
      </c>
      <c r="I111" s="759"/>
      <c r="J111" s="759">
        <f>ROUND(D111/G111*H111,1)</f>
        <v>0</v>
      </c>
      <c r="K111" s="759">
        <f t="shared" si="4"/>
        <v>0</v>
      </c>
      <c r="L111" s="747">
        <v>2540000</v>
      </c>
      <c r="M111" s="748"/>
      <c r="N111" s="749">
        <f>F111*'[3]Összesen'!Q111</f>
        <v>0</v>
      </c>
    </row>
    <row r="112" spans="1:14" ht="12.75">
      <c r="A112" s="745" t="s">
        <v>72</v>
      </c>
      <c r="B112" s="747" t="s">
        <v>73</v>
      </c>
      <c r="C112" s="747"/>
      <c r="D112" s="747"/>
      <c r="E112" s="760"/>
      <c r="F112" s="747"/>
      <c r="G112" s="747"/>
      <c r="H112" s="747"/>
      <c r="I112" s="747">
        <v>3630000</v>
      </c>
      <c r="J112" s="759" t="e">
        <f aca="true" t="shared" si="5" ref="J112:J143">ROUND(F112/G112*H112,1)</f>
        <v>#DIV/0!</v>
      </c>
      <c r="K112" s="759" t="e">
        <f t="shared" si="4"/>
        <v>#DIV/0!</v>
      </c>
      <c r="L112" s="747">
        <v>45000</v>
      </c>
      <c r="M112" s="748" t="e">
        <f>F112*#REF!/12*8</f>
        <v>#REF!</v>
      </c>
      <c r="N112" s="749">
        <f>F112*'[3]Összesen'!Q112</f>
        <v>0</v>
      </c>
    </row>
    <row r="113" spans="1:14" ht="12.75">
      <c r="A113" s="745" t="s">
        <v>74</v>
      </c>
      <c r="B113" s="747" t="s">
        <v>73</v>
      </c>
      <c r="C113" s="747">
        <v>20</v>
      </c>
      <c r="D113" s="747"/>
      <c r="E113" s="760"/>
      <c r="F113" s="747">
        <v>20</v>
      </c>
      <c r="G113" s="747"/>
      <c r="H113" s="747"/>
      <c r="I113" s="747"/>
      <c r="J113" s="759" t="e">
        <f t="shared" si="5"/>
        <v>#DIV/0!</v>
      </c>
      <c r="K113" s="759" t="e">
        <f t="shared" si="4"/>
        <v>#DIV/0!</v>
      </c>
      <c r="L113" s="747">
        <v>45000</v>
      </c>
      <c r="M113" s="748" t="e">
        <f>F113*#REF!/12*8</f>
        <v>#REF!</v>
      </c>
      <c r="N113" s="749">
        <f>F113*'[3]Összesen'!Q113</f>
        <v>600000</v>
      </c>
    </row>
    <row r="114" spans="1:14" ht="12.75">
      <c r="A114" s="745" t="s">
        <v>75</v>
      </c>
      <c r="B114" s="747" t="s">
        <v>73</v>
      </c>
      <c r="C114" s="747">
        <v>49</v>
      </c>
      <c r="D114" s="747"/>
      <c r="E114" s="760"/>
      <c r="F114" s="747">
        <v>49</v>
      </c>
      <c r="G114" s="747"/>
      <c r="H114" s="747"/>
      <c r="I114" s="747">
        <v>1890000</v>
      </c>
      <c r="J114" s="759" t="e">
        <f t="shared" si="5"/>
        <v>#DIV/0!</v>
      </c>
      <c r="K114" s="759" t="e">
        <f t="shared" si="4"/>
        <v>#DIV/0!</v>
      </c>
      <c r="L114" s="747">
        <v>45000</v>
      </c>
      <c r="M114" s="748" t="e">
        <f>F114*#REF!/12*8</f>
        <v>#REF!</v>
      </c>
      <c r="N114" s="749">
        <f>F114*'[3]Összesen'!Q114</f>
        <v>1470000</v>
      </c>
    </row>
    <row r="115" spans="1:14" ht="12.75">
      <c r="A115" s="745" t="s">
        <v>76</v>
      </c>
      <c r="B115" s="747" t="s">
        <v>73</v>
      </c>
      <c r="C115" s="747"/>
      <c r="D115" s="747"/>
      <c r="E115" s="760"/>
      <c r="F115" s="747"/>
      <c r="G115" s="747"/>
      <c r="H115" s="747"/>
      <c r="I115" s="747"/>
      <c r="J115" s="759" t="e">
        <f t="shared" si="5"/>
        <v>#DIV/0!</v>
      </c>
      <c r="K115" s="759" t="e">
        <f t="shared" si="4"/>
        <v>#DIV/0!</v>
      </c>
      <c r="L115" s="747">
        <v>43000</v>
      </c>
      <c r="M115" s="748" t="e">
        <f>F115*#REF!/12*4</f>
        <v>#REF!</v>
      </c>
      <c r="N115" s="749">
        <f>F115*'[3]Összesen'!Q115</f>
        <v>0</v>
      </c>
    </row>
    <row r="116" spans="1:14" ht="12.75">
      <c r="A116" s="745" t="s">
        <v>77</v>
      </c>
      <c r="B116" s="747" t="s">
        <v>73</v>
      </c>
      <c r="C116" s="747"/>
      <c r="D116" s="747">
        <v>23</v>
      </c>
      <c r="E116" s="760"/>
      <c r="F116" s="747"/>
      <c r="G116" s="747"/>
      <c r="H116" s="747"/>
      <c r="I116" s="747"/>
      <c r="J116" s="759" t="e">
        <f t="shared" si="5"/>
        <v>#DIV/0!</v>
      </c>
      <c r="K116" s="759" t="e">
        <f t="shared" si="4"/>
        <v>#DIV/0!</v>
      </c>
      <c r="L116" s="747">
        <v>43000</v>
      </c>
      <c r="M116" s="748"/>
      <c r="N116" s="749">
        <f>D116*'[3]Összesen'!Q116</f>
        <v>329667</v>
      </c>
    </row>
    <row r="117" spans="1:14" ht="12.75">
      <c r="A117" s="745" t="s">
        <v>78</v>
      </c>
      <c r="B117" s="747" t="s">
        <v>73</v>
      </c>
      <c r="C117" s="747"/>
      <c r="D117" s="747">
        <v>52</v>
      </c>
      <c r="E117" s="760"/>
      <c r="F117" s="747"/>
      <c r="G117" s="747"/>
      <c r="H117" s="747"/>
      <c r="I117" s="747"/>
      <c r="J117" s="759" t="e">
        <f t="shared" si="5"/>
        <v>#DIV/0!</v>
      </c>
      <c r="K117" s="759" t="e">
        <f t="shared" si="4"/>
        <v>#DIV/0!</v>
      </c>
      <c r="L117" s="747">
        <v>43000</v>
      </c>
      <c r="M117" s="748"/>
      <c r="N117" s="749">
        <f>D117*'[3]Összesen'!Q117</f>
        <v>745333</v>
      </c>
    </row>
    <row r="118" spans="1:14" ht="12.75">
      <c r="A118" s="758" t="s">
        <v>79</v>
      </c>
      <c r="B118" s="761" t="s">
        <v>80</v>
      </c>
      <c r="C118" s="747"/>
      <c r="D118" s="747"/>
      <c r="E118" s="760"/>
      <c r="F118" s="747"/>
      <c r="G118" s="747"/>
      <c r="H118" s="747"/>
      <c r="I118" s="747">
        <v>2049667</v>
      </c>
      <c r="J118" s="759" t="e">
        <f t="shared" si="5"/>
        <v>#DIV/0!</v>
      </c>
      <c r="K118" s="759" t="e">
        <f t="shared" si="4"/>
        <v>#DIV/0!</v>
      </c>
      <c r="L118" s="747">
        <v>71500</v>
      </c>
      <c r="M118" s="748" t="e">
        <f>F118*#REF!/12*8</f>
        <v>#REF!</v>
      </c>
      <c r="N118" s="749">
        <f>F118*'[3]Összesen'!Q118</f>
        <v>0</v>
      </c>
    </row>
    <row r="119" spans="1:14" ht="12.75">
      <c r="A119" s="758" t="s">
        <v>81</v>
      </c>
      <c r="B119" s="761" t="s">
        <v>80</v>
      </c>
      <c r="C119" s="747"/>
      <c r="D119" s="747"/>
      <c r="E119" s="760"/>
      <c r="F119" s="747"/>
      <c r="G119" s="747"/>
      <c r="H119" s="747"/>
      <c r="I119" s="747">
        <v>715000</v>
      </c>
      <c r="J119" s="759" t="e">
        <f t="shared" si="5"/>
        <v>#DIV/0!</v>
      </c>
      <c r="K119" s="759" t="e">
        <f t="shared" si="4"/>
        <v>#DIV/0!</v>
      </c>
      <c r="L119" s="747">
        <v>68000</v>
      </c>
      <c r="M119" s="748" t="e">
        <f>F119*#REF!/12*4</f>
        <v>#REF!</v>
      </c>
      <c r="N119" s="749">
        <f>F119*'[3]Összesen'!Q119</f>
        <v>0</v>
      </c>
    </row>
    <row r="120" spans="1:14" ht="22.5">
      <c r="A120" s="758" t="s">
        <v>82</v>
      </c>
      <c r="B120" s="746" t="s">
        <v>83</v>
      </c>
      <c r="C120" s="747">
        <v>257</v>
      </c>
      <c r="D120" s="747"/>
      <c r="E120" s="760"/>
      <c r="F120" s="747">
        <v>257</v>
      </c>
      <c r="G120" s="747"/>
      <c r="H120" s="747"/>
      <c r="I120" s="747">
        <v>4830000</v>
      </c>
      <c r="J120" s="759" t="e">
        <f t="shared" si="5"/>
        <v>#DIV/0!</v>
      </c>
      <c r="K120" s="759" t="e">
        <f t="shared" si="4"/>
        <v>#DIV/0!</v>
      </c>
      <c r="L120" s="747">
        <v>18000</v>
      </c>
      <c r="M120" s="748" t="e">
        <f>F120*#REF!/12*8</f>
        <v>#REF!</v>
      </c>
      <c r="N120" s="749">
        <f>F120*'[3]Összesen'!Q120</f>
        <v>3084000</v>
      </c>
    </row>
    <row r="121" spans="1:14" ht="22.5">
      <c r="A121" s="758" t="s">
        <v>84</v>
      </c>
      <c r="B121" s="746" t="s">
        <v>83</v>
      </c>
      <c r="C121" s="747"/>
      <c r="D121" s="747">
        <v>258</v>
      </c>
      <c r="E121" s="760"/>
      <c r="F121" s="747"/>
      <c r="G121" s="747"/>
      <c r="H121" s="747"/>
      <c r="I121" s="747">
        <v>2850000</v>
      </c>
      <c r="J121" s="759" t="e">
        <f t="shared" si="5"/>
        <v>#DIV/0!</v>
      </c>
      <c r="K121" s="759" t="e">
        <f t="shared" si="4"/>
        <v>#DIV/0!</v>
      </c>
      <c r="L121" s="747">
        <v>18000</v>
      </c>
      <c r="M121" s="748" t="e">
        <f>F121*#REF!/12*4</f>
        <v>#REF!</v>
      </c>
      <c r="N121" s="749">
        <f>D121*'[3]Összesen'!Q121</f>
        <v>1548000</v>
      </c>
    </row>
    <row r="122" spans="1:14" ht="12.75">
      <c r="A122" s="758" t="s">
        <v>85</v>
      </c>
      <c r="B122" s="747" t="s">
        <v>86</v>
      </c>
      <c r="C122" s="747"/>
      <c r="D122" s="747"/>
      <c r="E122" s="760"/>
      <c r="F122" s="747"/>
      <c r="G122" s="759"/>
      <c r="H122" s="759"/>
      <c r="I122" s="759">
        <v>4530000</v>
      </c>
      <c r="J122" s="759" t="e">
        <f t="shared" si="5"/>
        <v>#DIV/0!</v>
      </c>
      <c r="K122" s="759" t="e">
        <f t="shared" si="4"/>
        <v>#DIV/0!</v>
      </c>
      <c r="L122" s="747">
        <v>45000</v>
      </c>
      <c r="M122" s="748" t="e">
        <f>F122*#REF!/12*8</f>
        <v>#REF!</v>
      </c>
      <c r="N122" s="749">
        <f>F122*'[3]Összesen'!Q122</f>
        <v>0</v>
      </c>
    </row>
    <row r="123" spans="1:14" ht="12.75">
      <c r="A123" s="758" t="s">
        <v>87</v>
      </c>
      <c r="B123" s="747" t="s">
        <v>86</v>
      </c>
      <c r="C123" s="759"/>
      <c r="D123" s="747"/>
      <c r="E123" s="760"/>
      <c r="F123" s="759"/>
      <c r="G123" s="759"/>
      <c r="H123" s="759"/>
      <c r="I123" s="759">
        <v>1740000</v>
      </c>
      <c r="J123" s="759" t="e">
        <f t="shared" si="5"/>
        <v>#DIV/0!</v>
      </c>
      <c r="K123" s="759" t="e">
        <f aca="true" t="shared" si="6" ref="K123:K143">ROUND(F123/G123*H123,1)</f>
        <v>#DIV/0!</v>
      </c>
      <c r="L123" s="747">
        <v>42800</v>
      </c>
      <c r="M123" s="748" t="e">
        <f>F123*#REF!/12*4</f>
        <v>#REF!</v>
      </c>
      <c r="N123" s="749">
        <f>F123*'[3]Összesen'!Q123</f>
        <v>0</v>
      </c>
    </row>
    <row r="124" spans="1:14" ht="12.75">
      <c r="A124" s="758" t="s">
        <v>88</v>
      </c>
      <c r="B124" s="747" t="s">
        <v>89</v>
      </c>
      <c r="C124" s="747"/>
      <c r="D124" s="747"/>
      <c r="E124" s="760"/>
      <c r="F124" s="747"/>
      <c r="G124" s="747"/>
      <c r="H124" s="747"/>
      <c r="I124" s="747"/>
      <c r="J124" s="759" t="e">
        <f t="shared" si="5"/>
        <v>#DIV/0!</v>
      </c>
      <c r="K124" s="759" t="e">
        <f t="shared" si="6"/>
        <v>#DIV/0!</v>
      </c>
      <c r="L124" s="747">
        <v>45000</v>
      </c>
      <c r="M124" s="748" t="e">
        <f>F124*#REF!/12*8</f>
        <v>#REF!</v>
      </c>
      <c r="N124" s="749">
        <f>F124*'[3]Összesen'!Q124</f>
        <v>0</v>
      </c>
    </row>
    <row r="125" spans="1:14" ht="12.75">
      <c r="A125" s="758" t="s">
        <v>90</v>
      </c>
      <c r="B125" s="747" t="s">
        <v>91</v>
      </c>
      <c r="C125" s="747"/>
      <c r="D125" s="747"/>
      <c r="E125" s="760"/>
      <c r="F125" s="747"/>
      <c r="G125" s="747"/>
      <c r="H125" s="747"/>
      <c r="I125" s="747"/>
      <c r="J125" s="759" t="e">
        <f t="shared" si="5"/>
        <v>#DIV/0!</v>
      </c>
      <c r="K125" s="759" t="e">
        <f t="shared" si="6"/>
        <v>#DIV/0!</v>
      </c>
      <c r="L125" s="747">
        <v>45000</v>
      </c>
      <c r="M125" s="748" t="e">
        <f>F125*#REF!/12*8</f>
        <v>#REF!</v>
      </c>
      <c r="N125" s="749">
        <f>F125*'[3]Összesen'!Q125</f>
        <v>0</v>
      </c>
    </row>
    <row r="126" spans="1:14" ht="12.75">
      <c r="A126" s="758" t="s">
        <v>85</v>
      </c>
      <c r="B126" s="747" t="s">
        <v>92</v>
      </c>
      <c r="C126" s="747"/>
      <c r="D126" s="747"/>
      <c r="E126" s="760"/>
      <c r="F126" s="747"/>
      <c r="G126" s="747"/>
      <c r="H126" s="747"/>
      <c r="I126" s="747"/>
      <c r="J126" s="759" t="e">
        <f t="shared" si="5"/>
        <v>#DIV/0!</v>
      </c>
      <c r="K126" s="759" t="e">
        <f t="shared" si="6"/>
        <v>#DIV/0!</v>
      </c>
      <c r="L126" s="747">
        <v>45000</v>
      </c>
      <c r="M126" s="748" t="e">
        <f>F126*#REF!/12*8</f>
        <v>#REF!</v>
      </c>
      <c r="N126" s="749">
        <f>F126*'[3]Összesen'!Q126</f>
        <v>0</v>
      </c>
    </row>
    <row r="127" spans="1:14" ht="12.75">
      <c r="A127" s="758" t="s">
        <v>87</v>
      </c>
      <c r="B127" s="747" t="s">
        <v>89</v>
      </c>
      <c r="C127" s="747"/>
      <c r="D127" s="747"/>
      <c r="E127" s="760"/>
      <c r="F127" s="747"/>
      <c r="G127" s="747"/>
      <c r="H127" s="747"/>
      <c r="I127" s="747"/>
      <c r="J127" s="759" t="e">
        <f t="shared" si="5"/>
        <v>#DIV/0!</v>
      </c>
      <c r="K127" s="759" t="e">
        <f t="shared" si="6"/>
        <v>#DIV/0!</v>
      </c>
      <c r="L127" s="747">
        <v>42800</v>
      </c>
      <c r="M127" s="748" t="e">
        <f>F127*#REF!/12*8</f>
        <v>#REF!</v>
      </c>
      <c r="N127" s="749">
        <f>F127*'[3]Összesen'!Q127</f>
        <v>0</v>
      </c>
    </row>
    <row r="128" spans="1:14" ht="12.75">
      <c r="A128" s="758" t="s">
        <v>88</v>
      </c>
      <c r="B128" s="747" t="s">
        <v>91</v>
      </c>
      <c r="C128" s="747"/>
      <c r="D128" s="747"/>
      <c r="E128" s="760"/>
      <c r="F128" s="747"/>
      <c r="G128" s="747"/>
      <c r="H128" s="747"/>
      <c r="I128" s="747"/>
      <c r="J128" s="759" t="e">
        <f t="shared" si="5"/>
        <v>#DIV/0!</v>
      </c>
      <c r="K128" s="759" t="e">
        <f t="shared" si="6"/>
        <v>#DIV/0!</v>
      </c>
      <c r="L128" s="747">
        <v>42800</v>
      </c>
      <c r="M128" s="748" t="e">
        <f>F128*#REF!/12*8</f>
        <v>#REF!</v>
      </c>
      <c r="N128" s="749">
        <f>F128*'[3]Összesen'!Q128</f>
        <v>0</v>
      </c>
    </row>
    <row r="129" spans="1:14" ht="12.75">
      <c r="A129" s="758" t="s">
        <v>90</v>
      </c>
      <c r="B129" s="747" t="s">
        <v>92</v>
      </c>
      <c r="C129" s="747"/>
      <c r="D129" s="747"/>
      <c r="E129" s="760"/>
      <c r="F129" s="747"/>
      <c r="G129" s="747"/>
      <c r="H129" s="747"/>
      <c r="I129" s="747"/>
      <c r="J129" s="759" t="e">
        <f t="shared" si="5"/>
        <v>#DIV/0!</v>
      </c>
      <c r="K129" s="759" t="e">
        <f t="shared" si="6"/>
        <v>#DIV/0!</v>
      </c>
      <c r="L129" s="747">
        <v>42800</v>
      </c>
      <c r="M129" s="748" t="e">
        <f>F129*#REF!/12*8</f>
        <v>#REF!</v>
      </c>
      <c r="N129" s="749">
        <f>F129*'[3]Összesen'!Q129</f>
        <v>0</v>
      </c>
    </row>
    <row r="130" spans="1:14" ht="12.75">
      <c r="A130" s="758" t="s">
        <v>93</v>
      </c>
      <c r="B130" s="747" t="s">
        <v>94</v>
      </c>
      <c r="C130" s="747"/>
      <c r="D130" s="747"/>
      <c r="E130" s="760"/>
      <c r="F130" s="747"/>
      <c r="G130" s="747"/>
      <c r="H130" s="747"/>
      <c r="I130" s="747">
        <v>576000</v>
      </c>
      <c r="J130" s="759" t="e">
        <f t="shared" si="5"/>
        <v>#DIV/0!</v>
      </c>
      <c r="K130" s="759" t="e">
        <f t="shared" si="6"/>
        <v>#DIV/0!</v>
      </c>
      <c r="L130" s="747"/>
      <c r="M130" s="748" t="e">
        <f>F130*#REF!/12*8</f>
        <v>#REF!</v>
      </c>
      <c r="N130" s="749"/>
    </row>
    <row r="131" spans="1:14" ht="12.75">
      <c r="A131" s="758" t="s">
        <v>95</v>
      </c>
      <c r="B131" s="747" t="s">
        <v>96</v>
      </c>
      <c r="C131" s="747"/>
      <c r="D131" s="747"/>
      <c r="E131" s="760"/>
      <c r="F131" s="747"/>
      <c r="G131" s="747"/>
      <c r="H131" s="747"/>
      <c r="I131" s="747"/>
      <c r="J131" s="759" t="e">
        <f t="shared" si="5"/>
        <v>#DIV/0!</v>
      </c>
      <c r="K131" s="759" t="e">
        <f t="shared" si="6"/>
        <v>#DIV/0!</v>
      </c>
      <c r="L131" s="747">
        <v>20000</v>
      </c>
      <c r="M131" s="748" t="e">
        <f>F131*#REF!/12*8</f>
        <v>#REF!</v>
      </c>
      <c r="N131" s="749">
        <f>F131*'[3]Összesen'!Q131</f>
        <v>0</v>
      </c>
    </row>
    <row r="132" spans="1:14" ht="22.5">
      <c r="A132" s="758" t="s">
        <v>97</v>
      </c>
      <c r="B132" s="746" t="s">
        <v>98</v>
      </c>
      <c r="C132" s="747"/>
      <c r="D132" s="747"/>
      <c r="E132" s="760"/>
      <c r="F132" s="747"/>
      <c r="G132" s="747"/>
      <c r="H132" s="747"/>
      <c r="I132" s="747">
        <v>44961000</v>
      </c>
      <c r="J132" s="759" t="e">
        <f t="shared" si="5"/>
        <v>#DIV/0!</v>
      </c>
      <c r="K132" s="759" t="e">
        <f t="shared" si="6"/>
        <v>#DIV/0!</v>
      </c>
      <c r="L132" s="747">
        <v>65000</v>
      </c>
      <c r="M132" s="748" t="e">
        <f>F132*#REF!/12*8</f>
        <v>#REF!</v>
      </c>
      <c r="N132" s="749">
        <f>F132*'[3]Összesen'!Q132</f>
        <v>0</v>
      </c>
    </row>
    <row r="133" spans="1:14" ht="12.75">
      <c r="A133" s="758" t="s">
        <v>99</v>
      </c>
      <c r="B133" s="746" t="s">
        <v>100</v>
      </c>
      <c r="C133" s="747"/>
      <c r="D133" s="747"/>
      <c r="E133" s="760"/>
      <c r="F133" s="747"/>
      <c r="G133" s="747"/>
      <c r="H133" s="747"/>
      <c r="I133" s="747"/>
      <c r="J133" s="759" t="e">
        <f t="shared" si="5"/>
        <v>#DIV/0!</v>
      </c>
      <c r="K133" s="759" t="e">
        <f t="shared" si="6"/>
        <v>#DIV/0!</v>
      </c>
      <c r="L133" s="747">
        <v>65000</v>
      </c>
      <c r="M133" s="748" t="e">
        <f>F133*#REF!/12*8</f>
        <v>#REF!</v>
      </c>
      <c r="N133" s="749">
        <f>F133*'[3]Összesen'!Q133</f>
        <v>0</v>
      </c>
    </row>
    <row r="134" spans="1:14" ht="12.75">
      <c r="A134" s="758" t="s">
        <v>101</v>
      </c>
      <c r="B134" s="746" t="s">
        <v>102</v>
      </c>
      <c r="C134" s="747"/>
      <c r="D134" s="747"/>
      <c r="E134" s="760"/>
      <c r="F134" s="747"/>
      <c r="G134" s="747"/>
      <c r="H134" s="747"/>
      <c r="I134" s="747"/>
      <c r="J134" s="759" t="e">
        <f t="shared" si="5"/>
        <v>#DIV/0!</v>
      </c>
      <c r="K134" s="759" t="e">
        <f t="shared" si="6"/>
        <v>#DIV/0!</v>
      </c>
      <c r="L134" s="747">
        <v>65000</v>
      </c>
      <c r="M134" s="748" t="e">
        <f>F134*#REF!/12*8</f>
        <v>#REF!</v>
      </c>
      <c r="N134" s="749">
        <f>F134*'[3]Összesen'!Q134</f>
        <v>0</v>
      </c>
    </row>
    <row r="135" spans="1:14" ht="22.5">
      <c r="A135" s="758" t="s">
        <v>103</v>
      </c>
      <c r="B135" s="746" t="s">
        <v>104</v>
      </c>
      <c r="C135" s="747"/>
      <c r="D135" s="747">
        <v>20</v>
      </c>
      <c r="E135" s="760"/>
      <c r="F135" s="747"/>
      <c r="G135" s="747"/>
      <c r="H135" s="747"/>
      <c r="I135" s="747"/>
      <c r="J135" s="759" t="e">
        <f t="shared" si="5"/>
        <v>#DIV/0!</v>
      </c>
      <c r="K135" s="759" t="e">
        <f t="shared" si="6"/>
        <v>#DIV/0!</v>
      </c>
      <c r="L135" s="747">
        <v>65000</v>
      </c>
      <c r="M135" s="748" t="e">
        <f>F135*#REF!/12*8</f>
        <v>#REF!</v>
      </c>
      <c r="N135" s="749">
        <f>D135*'[3]Összesen'!Q135</f>
        <v>1300000</v>
      </c>
    </row>
    <row r="136" spans="1:14" ht="22.5">
      <c r="A136" s="758" t="s">
        <v>105</v>
      </c>
      <c r="B136" s="746" t="s">
        <v>106</v>
      </c>
      <c r="C136" s="747"/>
      <c r="D136" s="747">
        <v>31</v>
      </c>
      <c r="E136" s="760"/>
      <c r="F136" s="747"/>
      <c r="G136" s="747"/>
      <c r="H136" s="747"/>
      <c r="I136" s="747"/>
      <c r="J136" s="759" t="e">
        <f t="shared" si="5"/>
        <v>#DIV/0!</v>
      </c>
      <c r="K136" s="759" t="e">
        <f t="shared" si="6"/>
        <v>#DIV/0!</v>
      </c>
      <c r="L136" s="747">
        <v>65000</v>
      </c>
      <c r="M136" s="748" t="e">
        <f>F136*#REF!/12*8</f>
        <v>#REF!</v>
      </c>
      <c r="N136" s="749">
        <f>D136*'[3]Összesen'!Q136</f>
        <v>2015000</v>
      </c>
    </row>
    <row r="137" spans="1:14" ht="22.5">
      <c r="A137" s="758" t="s">
        <v>107</v>
      </c>
      <c r="B137" s="746" t="s">
        <v>108</v>
      </c>
      <c r="C137" s="747"/>
      <c r="D137" s="747">
        <v>143</v>
      </c>
      <c r="E137" s="760"/>
      <c r="F137" s="747"/>
      <c r="G137" s="747"/>
      <c r="H137" s="747"/>
      <c r="I137" s="747"/>
      <c r="J137" s="759" t="e">
        <f t="shared" si="5"/>
        <v>#DIV/0!</v>
      </c>
      <c r="K137" s="759" t="e">
        <f t="shared" si="6"/>
        <v>#DIV/0!</v>
      </c>
      <c r="L137" s="747">
        <v>65000</v>
      </c>
      <c r="M137" s="748" t="e">
        <f>F137*#REF!/12*8</f>
        <v>#REF!</v>
      </c>
      <c r="N137" s="749">
        <f>D137*'[3]Összesen'!Q137</f>
        <v>9295000</v>
      </c>
    </row>
    <row r="138" spans="1:14" ht="12.75">
      <c r="A138" s="758" t="s">
        <v>109</v>
      </c>
      <c r="B138" s="747" t="s">
        <v>110</v>
      </c>
      <c r="C138" s="747"/>
      <c r="D138" s="747">
        <v>275</v>
      </c>
      <c r="E138" s="760"/>
      <c r="F138" s="747">
        <v>237</v>
      </c>
      <c r="G138" s="747"/>
      <c r="H138" s="747"/>
      <c r="I138" s="747">
        <v>952000</v>
      </c>
      <c r="J138" s="759" t="e">
        <f t="shared" si="5"/>
        <v>#DIV/0!</v>
      </c>
      <c r="K138" s="759" t="e">
        <f t="shared" si="6"/>
        <v>#DIV/0!</v>
      </c>
      <c r="L138" s="747">
        <v>10000</v>
      </c>
      <c r="M138" s="748"/>
      <c r="N138" s="749">
        <v>2750000</v>
      </c>
    </row>
    <row r="139" spans="1:14" ht="12.75">
      <c r="A139" s="758" t="s">
        <v>111</v>
      </c>
      <c r="B139" s="747" t="s">
        <v>112</v>
      </c>
      <c r="C139" s="747"/>
      <c r="D139" s="747">
        <v>544</v>
      </c>
      <c r="E139" s="760"/>
      <c r="F139" s="747"/>
      <c r="G139" s="747"/>
      <c r="H139" s="747"/>
      <c r="I139" s="747">
        <v>2741000</v>
      </c>
      <c r="J139" s="759" t="e">
        <f t="shared" si="5"/>
        <v>#DIV/0!</v>
      </c>
      <c r="K139" s="759" t="e">
        <f t="shared" si="6"/>
        <v>#DIV/0!</v>
      </c>
      <c r="L139" s="747">
        <v>1000</v>
      </c>
      <c r="M139" s="748" t="e">
        <f>F139*#REF!/12*8</f>
        <v>#REF!</v>
      </c>
      <c r="N139" s="749">
        <f>D139*'[3]Összesen'!Q139</f>
        <v>544000</v>
      </c>
    </row>
    <row r="140" spans="1:14" ht="12.75">
      <c r="A140" s="758" t="s">
        <v>113</v>
      </c>
      <c r="B140" s="747" t="s">
        <v>114</v>
      </c>
      <c r="C140" s="747"/>
      <c r="D140" s="747"/>
      <c r="E140" s="760"/>
      <c r="F140" s="747"/>
      <c r="G140" s="747"/>
      <c r="H140" s="747"/>
      <c r="I140" s="747">
        <v>5520000</v>
      </c>
      <c r="J140" s="759" t="e">
        <f t="shared" si="5"/>
        <v>#DIV/0!</v>
      </c>
      <c r="K140" s="759" t="e">
        <f t="shared" si="6"/>
        <v>#DIV/0!</v>
      </c>
      <c r="L140" s="747">
        <v>240000</v>
      </c>
      <c r="M140" s="748" t="e">
        <f>F140*#REF!/12*8</f>
        <v>#REF!</v>
      </c>
      <c r="N140" s="749"/>
    </row>
    <row r="141" spans="1:14" ht="12.75">
      <c r="A141" s="758" t="s">
        <v>113</v>
      </c>
      <c r="B141" s="747" t="s">
        <v>114</v>
      </c>
      <c r="C141" s="747"/>
      <c r="D141" s="747"/>
      <c r="E141" s="760"/>
      <c r="F141" s="747"/>
      <c r="G141" s="747"/>
      <c r="H141" s="747"/>
      <c r="I141" s="747"/>
      <c r="J141" s="759" t="e">
        <f t="shared" si="5"/>
        <v>#DIV/0!</v>
      </c>
      <c r="K141" s="759" t="e">
        <f t="shared" si="6"/>
        <v>#DIV/0!</v>
      </c>
      <c r="L141" s="747">
        <v>239000</v>
      </c>
      <c r="M141" s="748" t="e">
        <f>F141*#REF!/12*8</f>
        <v>#REF!</v>
      </c>
      <c r="N141" s="749"/>
    </row>
    <row r="142" spans="1:14" ht="12.75">
      <c r="A142" s="758" t="s">
        <v>115</v>
      </c>
      <c r="B142" s="747" t="s">
        <v>116</v>
      </c>
      <c r="C142" s="747"/>
      <c r="D142" s="747"/>
      <c r="E142" s="760"/>
      <c r="F142" s="747"/>
      <c r="G142" s="747"/>
      <c r="H142" s="747"/>
      <c r="I142" s="747">
        <v>2600000</v>
      </c>
      <c r="J142" s="759" t="e">
        <f t="shared" si="5"/>
        <v>#DIV/0!</v>
      </c>
      <c r="K142" s="759" t="e">
        <f t="shared" si="6"/>
        <v>#DIV/0!</v>
      </c>
      <c r="L142" s="747">
        <v>325000</v>
      </c>
      <c r="M142" s="748" t="e">
        <f>F142*#REF!/12*8</f>
        <v>#REF!</v>
      </c>
      <c r="N142" s="749"/>
    </row>
    <row r="143" spans="1:14" ht="12.75">
      <c r="A143" s="758" t="s">
        <v>115</v>
      </c>
      <c r="B143" s="747" t="s">
        <v>116</v>
      </c>
      <c r="C143" s="747"/>
      <c r="D143" s="747"/>
      <c r="E143" s="760"/>
      <c r="F143" s="747"/>
      <c r="G143" s="747"/>
      <c r="H143" s="747"/>
      <c r="I143" s="747"/>
      <c r="J143" s="759" t="e">
        <f t="shared" si="5"/>
        <v>#DIV/0!</v>
      </c>
      <c r="K143" s="759" t="e">
        <f t="shared" si="6"/>
        <v>#DIV/0!</v>
      </c>
      <c r="L143" s="747">
        <v>322000</v>
      </c>
      <c r="M143" s="748" t="e">
        <f>F143*#REF!/12*8</f>
        <v>#REF!</v>
      </c>
      <c r="N143" s="749">
        <f>F143*'[3]Összesen'!Q143</f>
        <v>0</v>
      </c>
    </row>
    <row r="144" spans="1:14" ht="12.75">
      <c r="A144" s="758"/>
      <c r="B144" s="747" t="s">
        <v>117</v>
      </c>
      <c r="C144" s="747"/>
      <c r="D144" s="747">
        <v>544</v>
      </c>
      <c r="E144" s="760"/>
      <c r="F144" s="747"/>
      <c r="G144" s="747"/>
      <c r="H144" s="747"/>
      <c r="I144" s="747"/>
      <c r="J144" s="759"/>
      <c r="K144" s="759"/>
      <c r="L144" s="747">
        <v>430</v>
      </c>
      <c r="M144" s="748"/>
      <c r="N144" s="749">
        <v>233367</v>
      </c>
    </row>
    <row r="145" spans="1:14" ht="12.75">
      <c r="A145" s="758"/>
      <c r="B145" s="747" t="s">
        <v>117</v>
      </c>
      <c r="C145" s="747"/>
      <c r="D145" s="747"/>
      <c r="E145" s="760"/>
      <c r="F145" s="747"/>
      <c r="G145" s="747"/>
      <c r="H145" s="747"/>
      <c r="I145" s="747"/>
      <c r="J145" s="759"/>
      <c r="K145" s="759"/>
      <c r="L145" s="747">
        <v>430</v>
      </c>
      <c r="M145" s="748"/>
      <c r="N145" s="749">
        <f>D145*'[3]Összesen'!O145</f>
        <v>0</v>
      </c>
    </row>
    <row r="146" spans="1:14" ht="23.25" customHeight="1">
      <c r="A146" s="758">
        <v>18</v>
      </c>
      <c r="B146" s="746" t="s">
        <v>118</v>
      </c>
      <c r="C146" s="747"/>
      <c r="D146" s="747"/>
      <c r="E146" s="760"/>
      <c r="F146" s="747"/>
      <c r="G146" s="747"/>
      <c r="H146" s="747"/>
      <c r="I146" s="747"/>
      <c r="J146" s="759"/>
      <c r="K146" s="759" t="e">
        <f>ROUND(F146/G146*H146,1)</f>
        <v>#DIV/0!</v>
      </c>
      <c r="L146" s="747"/>
      <c r="M146" s="748" t="e">
        <f>F146*#REF!/12*8</f>
        <v>#REF!</v>
      </c>
      <c r="N146" s="749">
        <f>D146*'[3]Összesen'!O146</f>
        <v>0</v>
      </c>
    </row>
    <row r="147" spans="1:14" ht="13.5" thickBot="1">
      <c r="A147" s="1143" t="s">
        <v>119</v>
      </c>
      <c r="B147" s="1144"/>
      <c r="C147" s="1144"/>
      <c r="D147" s="1144"/>
      <c r="E147" s="1144"/>
      <c r="F147" s="1144"/>
      <c r="G147" s="1144"/>
      <c r="H147" s="1144"/>
      <c r="I147" s="1144"/>
      <c r="J147" s="1144"/>
      <c r="K147" s="1144"/>
      <c r="L147" s="747">
        <v>1061</v>
      </c>
      <c r="M147" s="762" t="e">
        <f>SUM(M4:M146)</f>
        <v>#REF!</v>
      </c>
      <c r="N147" s="802">
        <f>SUM(N49:N146)</f>
        <v>268069501.74090248</v>
      </c>
    </row>
    <row r="148" spans="1:14" ht="13.5" thickBot="1">
      <c r="A148" s="764"/>
      <c r="B148" s="764"/>
      <c r="C148" s="764"/>
      <c r="D148" s="764"/>
      <c r="E148" s="764"/>
      <c r="F148" s="764"/>
      <c r="G148" s="764"/>
      <c r="H148" s="764"/>
      <c r="I148" s="764"/>
      <c r="J148" s="764"/>
      <c r="K148" s="764"/>
      <c r="L148" s="764"/>
      <c r="M148" s="764"/>
      <c r="N148" s="805"/>
    </row>
    <row r="149" spans="1:14" ht="13.5" thickBot="1">
      <c r="A149" s="765" t="s">
        <v>120</v>
      </c>
      <c r="B149" s="766" t="s">
        <v>121</v>
      </c>
      <c r="C149" s="766">
        <v>65</v>
      </c>
      <c r="D149" s="766"/>
      <c r="E149" s="766">
        <v>283</v>
      </c>
      <c r="F149" s="766">
        <v>65</v>
      </c>
      <c r="G149" s="766"/>
      <c r="H149" s="766"/>
      <c r="I149" s="766"/>
      <c r="J149" s="766"/>
      <c r="K149" s="766"/>
      <c r="L149" s="767">
        <v>11700</v>
      </c>
      <c r="M149" s="767">
        <v>507000</v>
      </c>
      <c r="N149" s="804">
        <v>507000</v>
      </c>
    </row>
    <row r="150" spans="1:14" ht="11.25" customHeight="1">
      <c r="A150" s="765" t="s">
        <v>120</v>
      </c>
      <c r="B150" s="766" t="s">
        <v>122</v>
      </c>
      <c r="C150" s="770"/>
      <c r="D150" s="770">
        <v>65</v>
      </c>
      <c r="E150" s="770"/>
      <c r="F150" s="770"/>
      <c r="G150" s="770"/>
      <c r="H150" s="770"/>
      <c r="I150" s="770"/>
      <c r="J150" s="770"/>
      <c r="K150" s="770"/>
      <c r="L150" s="771">
        <v>11700</v>
      </c>
      <c r="M150" s="767">
        <v>253500</v>
      </c>
      <c r="N150" s="804">
        <v>253500</v>
      </c>
    </row>
    <row r="151" spans="1:14" ht="12.75" hidden="1">
      <c r="A151" s="745"/>
      <c r="B151" s="747"/>
      <c r="C151" s="747"/>
      <c r="D151" s="747"/>
      <c r="E151" s="747"/>
      <c r="F151" s="747"/>
      <c r="G151" s="747"/>
      <c r="H151" s="747"/>
      <c r="I151" s="747"/>
      <c r="J151" s="747"/>
      <c r="K151" s="747"/>
      <c r="L151" s="771"/>
      <c r="M151" s="767"/>
      <c r="N151" s="804"/>
    </row>
    <row r="152" spans="1:14" ht="12.75" hidden="1">
      <c r="A152" s="745"/>
      <c r="B152" s="747"/>
      <c r="C152" s="747"/>
      <c r="D152" s="747"/>
      <c r="E152" s="747"/>
      <c r="F152" s="770"/>
      <c r="G152" s="770"/>
      <c r="H152" s="770"/>
      <c r="I152" s="770"/>
      <c r="J152" s="770"/>
      <c r="K152" s="770"/>
      <c r="L152" s="771"/>
      <c r="M152" s="767"/>
      <c r="N152" s="804"/>
    </row>
    <row r="153" spans="1:14" ht="22.5" customHeight="1" hidden="1">
      <c r="A153" s="772"/>
      <c r="B153" s="773"/>
      <c r="C153" s="747">
        <f>N147+N161</f>
        <v>268830001.7409025</v>
      </c>
      <c r="D153" s="747"/>
      <c r="E153" s="747"/>
      <c r="F153" s="770"/>
      <c r="G153" s="770"/>
      <c r="H153" s="770"/>
      <c r="I153" s="770"/>
      <c r="J153" s="770"/>
      <c r="K153" s="770"/>
      <c r="L153" s="771"/>
      <c r="M153" s="767"/>
      <c r="N153" s="804"/>
    </row>
    <row r="154" spans="1:14" ht="24" customHeight="1" hidden="1">
      <c r="A154" s="745"/>
      <c r="B154" s="746"/>
      <c r="C154" s="747"/>
      <c r="D154" s="747"/>
      <c r="E154" s="747"/>
      <c r="F154" s="747"/>
      <c r="G154" s="747"/>
      <c r="H154" s="747"/>
      <c r="I154" s="747"/>
      <c r="J154" s="747"/>
      <c r="K154" s="747"/>
      <c r="L154" s="771"/>
      <c r="M154" s="767"/>
      <c r="N154" s="804"/>
    </row>
    <row r="155" spans="1:14" ht="24" customHeight="1" hidden="1">
      <c r="A155" s="745"/>
      <c r="B155" s="746"/>
      <c r="C155" s="747"/>
      <c r="D155" s="747"/>
      <c r="E155" s="747"/>
      <c r="F155" s="747"/>
      <c r="G155" s="747"/>
      <c r="H155" s="747"/>
      <c r="I155" s="747"/>
      <c r="J155" s="747"/>
      <c r="K155" s="747"/>
      <c r="L155" s="771"/>
      <c r="M155" s="771"/>
      <c r="N155" s="804"/>
    </row>
    <row r="156" spans="1:14" ht="12.75" hidden="1">
      <c r="A156" s="745"/>
      <c r="B156" s="747"/>
      <c r="C156" s="747"/>
      <c r="D156" s="747"/>
      <c r="E156" s="747"/>
      <c r="F156" s="747"/>
      <c r="G156" s="747"/>
      <c r="H156" s="747"/>
      <c r="I156" s="747"/>
      <c r="J156" s="747"/>
      <c r="K156" s="747"/>
      <c r="L156" s="771"/>
      <c r="M156" s="771"/>
      <c r="N156" s="804"/>
    </row>
    <row r="157" spans="1:14" ht="12.75" hidden="1">
      <c r="A157" s="745"/>
      <c r="B157" s="747"/>
      <c r="C157" s="747"/>
      <c r="D157" s="747"/>
      <c r="E157" s="747"/>
      <c r="F157" s="770"/>
      <c r="G157" s="770"/>
      <c r="H157" s="770"/>
      <c r="I157" s="770"/>
      <c r="J157" s="770"/>
      <c r="K157" s="770"/>
      <c r="L157" s="771"/>
      <c r="M157" s="771"/>
      <c r="N157" s="804"/>
    </row>
    <row r="158" spans="1:14" ht="12.75" hidden="1">
      <c r="A158" s="745"/>
      <c r="B158" s="747"/>
      <c r="C158" s="747"/>
      <c r="D158" s="747"/>
      <c r="E158" s="747"/>
      <c r="F158" s="770"/>
      <c r="G158" s="770"/>
      <c r="H158" s="770"/>
      <c r="I158" s="770"/>
      <c r="J158" s="770"/>
      <c r="K158" s="770"/>
      <c r="L158" s="771"/>
      <c r="M158" s="771"/>
      <c r="N158" s="804"/>
    </row>
    <row r="159" spans="1:14" ht="12.75" hidden="1">
      <c r="A159" s="745"/>
      <c r="B159" s="747"/>
      <c r="C159" s="747"/>
      <c r="D159" s="747"/>
      <c r="E159" s="747"/>
      <c r="F159" s="770"/>
      <c r="G159" s="770"/>
      <c r="H159" s="770"/>
      <c r="I159" s="770"/>
      <c r="J159" s="770"/>
      <c r="K159" s="770"/>
      <c r="L159" s="771"/>
      <c r="M159" s="771"/>
      <c r="N159" s="804"/>
    </row>
    <row r="160" spans="1:14" ht="12.75" hidden="1">
      <c r="A160" s="745"/>
      <c r="B160" s="747"/>
      <c r="C160" s="747"/>
      <c r="D160" s="747"/>
      <c r="E160" s="747"/>
      <c r="F160" s="770"/>
      <c r="G160" s="770"/>
      <c r="H160" s="770"/>
      <c r="I160" s="770"/>
      <c r="J160" s="770"/>
      <c r="K160" s="770"/>
      <c r="L160" s="771"/>
      <c r="M160" s="771"/>
      <c r="N160" s="804"/>
    </row>
    <row r="161" spans="1:14" ht="13.5" thickBot="1">
      <c r="A161" s="1143"/>
      <c r="B161" s="1144"/>
      <c r="C161" s="1144"/>
      <c r="D161" s="1144"/>
      <c r="E161" s="1144"/>
      <c r="F161" s="1144"/>
      <c r="G161" s="1144"/>
      <c r="H161" s="1144"/>
      <c r="I161" s="1144"/>
      <c r="J161" s="1144"/>
      <c r="K161" s="1144"/>
      <c r="L161" s="762"/>
      <c r="M161" s="762">
        <f>SUM(M149:M160)</f>
        <v>760500</v>
      </c>
      <c r="N161" s="802">
        <f>SUM(N149:N160)</f>
        <v>760500</v>
      </c>
    </row>
    <row r="162" spans="1:14" ht="12" customHeight="1">
      <c r="A162" s="774"/>
      <c r="B162" s="774"/>
      <c r="C162" s="774"/>
      <c r="D162" s="774"/>
      <c r="E162" s="774"/>
      <c r="F162" s="774"/>
      <c r="G162" s="774"/>
      <c r="H162" s="774"/>
      <c r="I162" s="774"/>
      <c r="J162" s="774"/>
      <c r="K162" s="774"/>
      <c r="L162" s="774"/>
      <c r="M162" s="774"/>
      <c r="N162" s="802"/>
    </row>
    <row r="163" spans="1:14" ht="12.75" hidden="1">
      <c r="A163" s="775" t="s">
        <v>139</v>
      </c>
      <c r="B163" s="776" t="s">
        <v>140</v>
      </c>
      <c r="C163" s="776"/>
      <c r="D163" s="776"/>
      <c r="E163" s="776"/>
      <c r="F163" s="776"/>
      <c r="G163" s="776"/>
      <c r="H163" s="776"/>
      <c r="I163" s="776"/>
      <c r="J163" s="776"/>
      <c r="K163" s="776"/>
      <c r="L163" s="777"/>
      <c r="M163" s="777"/>
      <c r="N163" s="804"/>
    </row>
    <row r="164" spans="1:14" ht="12.75" hidden="1">
      <c r="A164" s="778"/>
      <c r="B164" s="779" t="s">
        <v>141</v>
      </c>
      <c r="C164" s="779"/>
      <c r="D164" s="779"/>
      <c r="E164" s="779"/>
      <c r="F164" s="779"/>
      <c r="G164" s="779"/>
      <c r="H164" s="779"/>
      <c r="I164" s="779"/>
      <c r="J164" s="779"/>
      <c r="K164" s="779"/>
      <c r="L164" s="780"/>
      <c r="M164" s="780"/>
      <c r="N164" s="804"/>
    </row>
    <row r="165" spans="1:14" ht="12.75" hidden="1">
      <c r="A165" s="778" t="s">
        <v>142</v>
      </c>
      <c r="B165" s="779" t="s">
        <v>143</v>
      </c>
      <c r="C165" s="779"/>
      <c r="D165" s="779"/>
      <c r="E165" s="779"/>
      <c r="F165" s="779"/>
      <c r="G165" s="779"/>
      <c r="H165" s="779"/>
      <c r="I165" s="779"/>
      <c r="J165" s="779"/>
      <c r="K165" s="779"/>
      <c r="L165" s="780"/>
      <c r="M165" s="780"/>
      <c r="N165" s="804"/>
    </row>
    <row r="166" spans="1:14" ht="13.5" hidden="1" thickBot="1">
      <c r="A166" s="1132" t="s">
        <v>144</v>
      </c>
      <c r="B166" s="1133"/>
      <c r="C166" s="1133"/>
      <c r="D166" s="1133"/>
      <c r="E166" s="1133"/>
      <c r="F166" s="1133"/>
      <c r="G166" s="1133"/>
      <c r="H166" s="1133"/>
      <c r="I166" s="1133"/>
      <c r="J166" s="1133"/>
      <c r="K166" s="1133"/>
      <c r="L166" s="782"/>
      <c r="M166" s="782"/>
      <c r="N166" s="802"/>
    </row>
    <row r="167" spans="1:14" ht="2.25" customHeight="1" thickBot="1">
      <c r="A167" s="764"/>
      <c r="B167" s="764"/>
      <c r="C167" s="764"/>
      <c r="D167" s="764"/>
      <c r="E167" s="764"/>
      <c r="F167" s="764"/>
      <c r="G167" s="764"/>
      <c r="H167" s="764"/>
      <c r="I167" s="764"/>
      <c r="J167" s="764"/>
      <c r="K167" s="764"/>
      <c r="L167" s="764"/>
      <c r="M167" s="764"/>
      <c r="N167" s="805"/>
    </row>
    <row r="168" spans="1:14" ht="14.25" thickBot="1" thickTop="1">
      <c r="A168" s="1135" t="s">
        <v>349</v>
      </c>
      <c r="B168" s="1136"/>
      <c r="C168" s="1136"/>
      <c r="D168" s="1136"/>
      <c r="E168" s="1136"/>
      <c r="F168" s="1136"/>
      <c r="G168" s="1136"/>
      <c r="H168" s="1136"/>
      <c r="I168" s="1136"/>
      <c r="J168" s="1136"/>
      <c r="K168" s="1136"/>
      <c r="L168" s="784"/>
      <c r="M168" s="784"/>
      <c r="N168" s="806">
        <f>N147+N161</f>
        <v>268830001.7409025</v>
      </c>
    </row>
    <row r="169" spans="1:14" ht="13.5" thickTop="1">
      <c r="A169" s="760"/>
      <c r="B169" s="760"/>
      <c r="C169" s="760"/>
      <c r="D169" s="760"/>
      <c r="E169" s="760"/>
      <c r="F169" s="760"/>
      <c r="G169" s="760"/>
      <c r="H169" s="760"/>
      <c r="I169" s="760"/>
      <c r="J169" s="760"/>
      <c r="K169" s="760"/>
      <c r="L169" s="760"/>
      <c r="M169" s="760"/>
      <c r="N169" s="760"/>
    </row>
    <row r="170" spans="1:14" ht="12.75">
      <c r="A170" s="760"/>
      <c r="B170" s="760"/>
      <c r="C170" s="760"/>
      <c r="D170" s="760"/>
      <c r="E170" s="760"/>
      <c r="F170" s="760"/>
      <c r="G170" s="760"/>
      <c r="H170" s="760"/>
      <c r="I170" s="760"/>
      <c r="J170" s="760"/>
      <c r="K170" s="760"/>
      <c r="L170" s="760"/>
      <c r="M170" s="760"/>
      <c r="N170" s="760"/>
    </row>
    <row r="171" spans="1:14" ht="12.75">
      <c r="A171" s="760"/>
      <c r="B171" s="760"/>
      <c r="C171" s="760"/>
      <c r="D171" s="760"/>
      <c r="E171" s="760"/>
      <c r="F171" s="760"/>
      <c r="G171" s="760"/>
      <c r="H171" s="760"/>
      <c r="I171" s="760"/>
      <c r="J171" s="760"/>
      <c r="K171" s="760"/>
      <c r="L171" s="760"/>
      <c r="M171" s="760"/>
      <c r="N171" s="760"/>
    </row>
    <row r="172" spans="1:14" ht="12.75">
      <c r="A172" s="760"/>
      <c r="B172" s="760"/>
      <c r="C172" s="760"/>
      <c r="D172" s="760"/>
      <c r="E172" s="760"/>
      <c r="F172" s="760"/>
      <c r="G172" s="760"/>
      <c r="H172" s="760"/>
      <c r="I172" s="760"/>
      <c r="J172" s="760"/>
      <c r="K172" s="760"/>
      <c r="L172" s="760"/>
      <c r="M172" s="760"/>
      <c r="N172" s="760"/>
    </row>
    <row r="173" spans="1:14" ht="12.75">
      <c r="A173" s="760"/>
      <c r="B173" s="760"/>
      <c r="C173" s="760"/>
      <c r="D173" s="760"/>
      <c r="E173" s="760"/>
      <c r="F173" s="760"/>
      <c r="G173" s="760"/>
      <c r="H173" s="760"/>
      <c r="I173" s="760"/>
      <c r="J173" s="760"/>
      <c r="K173" s="760"/>
      <c r="L173" s="760"/>
      <c r="M173" s="760"/>
      <c r="N173" s="760"/>
    </row>
    <row r="174" spans="1:14" ht="12.75">
      <c r="A174" s="760"/>
      <c r="B174" s="760"/>
      <c r="C174" s="760"/>
      <c r="D174" s="760"/>
      <c r="E174" s="760"/>
      <c r="F174" s="760"/>
      <c r="G174" s="760"/>
      <c r="H174" s="760"/>
      <c r="I174" s="760"/>
      <c r="J174" s="760"/>
      <c r="K174" s="760"/>
      <c r="L174" s="760"/>
      <c r="M174" s="760"/>
      <c r="N174" s="760"/>
    </row>
    <row r="175" spans="1:14" ht="12.75">
      <c r="A175" s="760"/>
      <c r="B175" s="760"/>
      <c r="C175" s="760"/>
      <c r="D175" s="760"/>
      <c r="E175" s="760"/>
      <c r="F175" s="760"/>
      <c r="G175" s="760"/>
      <c r="H175" s="760"/>
      <c r="I175" s="760"/>
      <c r="J175" s="760"/>
      <c r="K175" s="760"/>
      <c r="L175" s="760"/>
      <c r="M175" s="760"/>
      <c r="N175" s="760"/>
    </row>
    <row r="176" spans="1:14" ht="12.75">
      <c r="A176" s="760"/>
      <c r="B176" s="760"/>
      <c r="C176" s="760"/>
      <c r="D176" s="760"/>
      <c r="E176" s="760"/>
      <c r="F176" s="760"/>
      <c r="G176" s="760"/>
      <c r="H176" s="760"/>
      <c r="I176" s="760"/>
      <c r="J176" s="760"/>
      <c r="K176" s="760"/>
      <c r="L176" s="760"/>
      <c r="M176" s="760"/>
      <c r="N176" s="760"/>
    </row>
    <row r="177" spans="1:14" ht="12.75">
      <c r="A177" s="760"/>
      <c r="B177" s="760"/>
      <c r="C177" s="760"/>
      <c r="D177" s="760"/>
      <c r="E177" s="760"/>
      <c r="F177" s="760"/>
      <c r="G177" s="760"/>
      <c r="H177" s="760"/>
      <c r="I177" s="760"/>
      <c r="J177" s="760"/>
      <c r="K177" s="760"/>
      <c r="L177" s="760"/>
      <c r="M177" s="760"/>
      <c r="N177" s="760"/>
    </row>
    <row r="178" spans="1:14" ht="12.75">
      <c r="A178" s="760"/>
      <c r="B178" s="760"/>
      <c r="C178" s="760"/>
      <c r="D178" s="760"/>
      <c r="E178" s="760"/>
      <c r="F178" s="760"/>
      <c r="G178" s="760"/>
      <c r="H178" s="760"/>
      <c r="I178" s="760"/>
      <c r="J178" s="760"/>
      <c r="K178" s="760"/>
      <c r="L178" s="760"/>
      <c r="M178" s="760"/>
      <c r="N178" s="760"/>
    </row>
    <row r="179" spans="1:14" ht="12.75">
      <c r="A179" s="760"/>
      <c r="B179" s="760"/>
      <c r="C179" s="760"/>
      <c r="D179" s="760"/>
      <c r="E179" s="760"/>
      <c r="F179" s="760"/>
      <c r="G179" s="760"/>
      <c r="H179" s="760"/>
      <c r="I179" s="760"/>
      <c r="J179" s="760"/>
      <c r="K179" s="760"/>
      <c r="L179" s="760"/>
      <c r="M179" s="760"/>
      <c r="N179" s="760"/>
    </row>
    <row r="180" spans="1:14" ht="12.75">
      <c r="A180" s="760"/>
      <c r="B180" s="760"/>
      <c r="C180" s="760"/>
      <c r="D180" s="760"/>
      <c r="E180" s="760"/>
      <c r="F180" s="760"/>
      <c r="G180" s="760"/>
      <c r="H180" s="760"/>
      <c r="I180" s="760"/>
      <c r="J180" s="760"/>
      <c r="K180" s="760"/>
      <c r="L180" s="760"/>
      <c r="M180" s="760"/>
      <c r="N180" s="760"/>
    </row>
    <row r="181" spans="1:14" ht="12.75">
      <c r="A181" s="760"/>
      <c r="B181" s="760"/>
      <c r="C181" s="760"/>
      <c r="D181" s="760"/>
      <c r="E181" s="760"/>
      <c r="F181" s="760"/>
      <c r="G181" s="760"/>
      <c r="H181" s="760"/>
      <c r="I181" s="760"/>
      <c r="J181" s="760"/>
      <c r="K181" s="760"/>
      <c r="L181" s="760"/>
      <c r="M181" s="760"/>
      <c r="N181" s="760"/>
    </row>
    <row r="182" spans="1:14" ht="12.75">
      <c r="A182" s="760"/>
      <c r="B182" s="760"/>
      <c r="C182" s="760"/>
      <c r="D182" s="760"/>
      <c r="E182" s="760"/>
      <c r="F182" s="760"/>
      <c r="G182" s="760"/>
      <c r="H182" s="760"/>
      <c r="I182" s="760"/>
      <c r="J182" s="760"/>
      <c r="K182" s="760"/>
      <c r="L182" s="760"/>
      <c r="M182" s="760"/>
      <c r="N182" s="760"/>
    </row>
    <row r="183" spans="1:14" ht="12.75">
      <c r="A183" s="760"/>
      <c r="B183" s="760"/>
      <c r="C183" s="760"/>
      <c r="D183" s="760"/>
      <c r="E183" s="760"/>
      <c r="F183" s="760"/>
      <c r="G183" s="760"/>
      <c r="H183" s="760"/>
      <c r="I183" s="760"/>
      <c r="J183" s="760"/>
      <c r="K183" s="760"/>
      <c r="L183" s="760"/>
      <c r="M183" s="760"/>
      <c r="N183" s="760"/>
    </row>
    <row r="184" spans="1:14" ht="12.75">
      <c r="A184" s="760"/>
      <c r="B184" s="760"/>
      <c r="C184" s="760"/>
      <c r="D184" s="760"/>
      <c r="E184" s="760"/>
      <c r="F184" s="760"/>
      <c r="G184" s="760"/>
      <c r="H184" s="760"/>
      <c r="I184" s="760"/>
      <c r="J184" s="760"/>
      <c r="K184" s="760"/>
      <c r="L184" s="760"/>
      <c r="M184" s="760"/>
      <c r="N184" s="760"/>
    </row>
    <row r="185" spans="1:14" ht="12.75">
      <c r="A185" s="760"/>
      <c r="B185" s="760"/>
      <c r="C185" s="760"/>
      <c r="D185" s="760"/>
      <c r="E185" s="760"/>
      <c r="F185" s="760"/>
      <c r="G185" s="760"/>
      <c r="H185" s="760"/>
      <c r="I185" s="760"/>
      <c r="J185" s="760"/>
      <c r="K185" s="760"/>
      <c r="L185" s="760"/>
      <c r="M185" s="760"/>
      <c r="N185" s="760"/>
    </row>
    <row r="186" spans="1:14" ht="12.75">
      <c r="A186" s="760"/>
      <c r="B186" s="760"/>
      <c r="C186" s="760"/>
      <c r="D186" s="760"/>
      <c r="E186" s="760"/>
      <c r="F186" s="760"/>
      <c r="G186" s="760"/>
      <c r="H186" s="760"/>
      <c r="I186" s="760"/>
      <c r="J186" s="760"/>
      <c r="K186" s="760"/>
      <c r="L186" s="760"/>
      <c r="M186" s="760"/>
      <c r="N186" s="760"/>
    </row>
    <row r="187" spans="1:14" ht="12.75">
      <c r="A187" s="760"/>
      <c r="B187" s="760"/>
      <c r="C187" s="760"/>
      <c r="D187" s="760"/>
      <c r="E187" s="760"/>
      <c r="F187" s="760"/>
      <c r="G187" s="760"/>
      <c r="H187" s="760"/>
      <c r="I187" s="760"/>
      <c r="J187" s="760"/>
      <c r="K187" s="760"/>
      <c r="L187" s="760"/>
      <c r="M187" s="760"/>
      <c r="N187" s="760"/>
    </row>
  </sheetData>
  <sheetProtection/>
  <mergeCells count="6">
    <mergeCell ref="A166:K166"/>
    <mergeCell ref="A168:K168"/>
    <mergeCell ref="A1:N2"/>
    <mergeCell ref="A3:B3"/>
    <mergeCell ref="A147:K147"/>
    <mergeCell ref="A161:K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N187"/>
  <sheetViews>
    <sheetView zoomScalePageLayoutView="0" workbookViewId="0" topLeftCell="A144">
      <selection activeCell="N176" sqref="N176"/>
    </sheetView>
  </sheetViews>
  <sheetFormatPr defaultColWidth="9.140625" defaultRowHeight="12.75"/>
  <cols>
    <col min="1" max="1" width="6.140625" style="0" customWidth="1"/>
    <col min="2" max="2" width="39.7109375" style="0" customWidth="1"/>
    <col min="3" max="3" width="7.57421875" style="0" customWidth="1"/>
    <col min="4" max="4" width="7.421875" style="0" customWidth="1"/>
    <col min="5" max="5" width="9.57421875" style="0" hidden="1" customWidth="1"/>
    <col min="6" max="6" width="0.5625" style="0" hidden="1" customWidth="1"/>
    <col min="7" max="7" width="6.421875" style="0" hidden="1" customWidth="1"/>
    <col min="8" max="8" width="6.8515625" style="0" hidden="1" customWidth="1"/>
    <col min="9" max="9" width="10.8515625" style="0" hidden="1" customWidth="1"/>
    <col min="10" max="10" width="7.8515625" style="0" customWidth="1"/>
    <col min="11" max="11" width="9.57421875" style="0" customWidth="1"/>
    <col min="12" max="12" width="11.57421875" style="0" customWidth="1"/>
    <col min="13" max="13" width="0.2890625" style="0" customWidth="1"/>
    <col min="14" max="14" width="11.421875" style="0" customWidth="1"/>
  </cols>
  <sheetData>
    <row r="1" spans="1:14" ht="12.75" customHeight="1">
      <c r="A1" s="1137" t="s">
        <v>145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</row>
    <row r="2" spans="1:14" ht="13.5" thickBot="1">
      <c r="A2" s="1139"/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</row>
    <row r="3" spans="1:14" ht="12.75">
      <c r="A3" s="1141" t="s">
        <v>157</v>
      </c>
      <c r="B3" s="1142"/>
      <c r="C3" s="743">
        <v>2008</v>
      </c>
      <c r="D3" s="743">
        <v>2009</v>
      </c>
      <c r="F3" s="743" t="s">
        <v>148</v>
      </c>
      <c r="G3" s="743" t="s">
        <v>839</v>
      </c>
      <c r="H3" s="743" t="s">
        <v>840</v>
      </c>
      <c r="I3" s="743"/>
      <c r="J3" s="743" t="s">
        <v>841</v>
      </c>
      <c r="K3" s="743" t="s">
        <v>841</v>
      </c>
      <c r="L3" s="794" t="s">
        <v>842</v>
      </c>
      <c r="M3" s="794" t="s">
        <v>149</v>
      </c>
      <c r="N3" s="801" t="s">
        <v>765</v>
      </c>
    </row>
    <row r="4" spans="1:14" ht="15.75" customHeight="1" hidden="1">
      <c r="A4" s="745" t="s">
        <v>843</v>
      </c>
      <c r="B4" s="746" t="s">
        <v>844</v>
      </c>
      <c r="C4" s="747"/>
      <c r="D4" s="747"/>
      <c r="F4" s="747"/>
      <c r="G4" s="747"/>
      <c r="H4" s="747"/>
      <c r="I4" s="747"/>
      <c r="J4" s="747"/>
      <c r="K4" s="747"/>
      <c r="L4" s="747"/>
      <c r="M4" s="748"/>
      <c r="N4" s="749"/>
    </row>
    <row r="5" spans="1:14" ht="15.75" customHeight="1" hidden="1">
      <c r="A5" s="745" t="s">
        <v>845</v>
      </c>
      <c r="B5" s="746" t="s">
        <v>846</v>
      </c>
      <c r="C5" s="747"/>
      <c r="D5" s="747"/>
      <c r="F5" s="747"/>
      <c r="G5" s="747"/>
      <c r="H5" s="747"/>
      <c r="I5" s="747"/>
      <c r="J5" s="747"/>
      <c r="K5" s="747"/>
      <c r="L5" s="748"/>
      <c r="M5" s="748"/>
      <c r="N5" s="749"/>
    </row>
    <row r="6" spans="1:14" ht="12.75" customHeight="1" hidden="1">
      <c r="A6" s="745" t="s">
        <v>849</v>
      </c>
      <c r="B6" s="746" t="s">
        <v>850</v>
      </c>
      <c r="C6" s="747"/>
      <c r="D6" s="747"/>
      <c r="F6" s="747"/>
      <c r="G6" s="747"/>
      <c r="H6" s="747"/>
      <c r="I6" s="747"/>
      <c r="J6" s="747"/>
      <c r="K6" s="747"/>
      <c r="L6" s="748"/>
      <c r="M6" s="748"/>
      <c r="N6" s="749"/>
    </row>
    <row r="7" spans="1:14" ht="12.75" customHeight="1" hidden="1">
      <c r="A7" s="745" t="s">
        <v>851</v>
      </c>
      <c r="B7" s="746" t="s">
        <v>852</v>
      </c>
      <c r="C7" s="747"/>
      <c r="D7" s="747"/>
      <c r="F7" s="747"/>
      <c r="G7" s="747"/>
      <c r="H7" s="747"/>
      <c r="I7" s="747"/>
      <c r="J7" s="747"/>
      <c r="K7" s="747"/>
      <c r="L7" s="748"/>
      <c r="M7" s="748"/>
      <c r="N7" s="749"/>
    </row>
    <row r="8" spans="1:14" ht="15.75" customHeight="1" hidden="1">
      <c r="A8" s="745" t="s">
        <v>853</v>
      </c>
      <c r="B8" s="746" t="s">
        <v>854</v>
      </c>
      <c r="C8" s="747"/>
      <c r="D8" s="747"/>
      <c r="F8" s="747"/>
      <c r="G8" s="747"/>
      <c r="H8" s="747"/>
      <c r="I8" s="747"/>
      <c r="J8" s="747"/>
      <c r="K8" s="747"/>
      <c r="L8" s="748"/>
      <c r="M8" s="748"/>
      <c r="N8" s="749"/>
    </row>
    <row r="9" spans="1:14" ht="14.25" customHeight="1" hidden="1">
      <c r="A9" s="745" t="s">
        <v>855</v>
      </c>
      <c r="B9" s="746" t="s">
        <v>856</v>
      </c>
      <c r="C9" s="747"/>
      <c r="D9" s="747"/>
      <c r="F9" s="747"/>
      <c r="G9" s="747"/>
      <c r="H9" s="747"/>
      <c r="I9" s="747"/>
      <c r="J9" s="747"/>
      <c r="K9" s="747"/>
      <c r="L9" s="748"/>
      <c r="M9" s="748"/>
      <c r="N9" s="749"/>
    </row>
    <row r="10" spans="1:14" ht="18" customHeight="1" hidden="1">
      <c r="A10" s="745" t="s">
        <v>857</v>
      </c>
      <c r="B10" s="746" t="s">
        <v>858</v>
      </c>
      <c r="C10" s="747"/>
      <c r="D10" s="747"/>
      <c r="F10" s="747"/>
      <c r="G10" s="747"/>
      <c r="H10" s="747"/>
      <c r="I10" s="747"/>
      <c r="J10" s="747"/>
      <c r="K10" s="747"/>
      <c r="L10" s="748"/>
      <c r="M10" s="748"/>
      <c r="N10" s="749"/>
    </row>
    <row r="11" spans="1:14" ht="17.25" customHeight="1" hidden="1">
      <c r="A11" s="745" t="s">
        <v>859</v>
      </c>
      <c r="B11" s="746" t="s">
        <v>860</v>
      </c>
      <c r="C11" s="747"/>
      <c r="D11" s="747"/>
      <c r="F11" s="747"/>
      <c r="G11" s="747"/>
      <c r="H11" s="747"/>
      <c r="I11" s="747"/>
      <c r="J11" s="747"/>
      <c r="K11" s="747"/>
      <c r="L11" s="748"/>
      <c r="M11" s="748"/>
      <c r="N11" s="749"/>
    </row>
    <row r="12" spans="1:14" ht="18.75" customHeight="1" hidden="1">
      <c r="A12" s="745" t="s">
        <v>861</v>
      </c>
      <c r="B12" s="746" t="s">
        <v>862</v>
      </c>
      <c r="C12" s="747"/>
      <c r="D12" s="747"/>
      <c r="F12" s="747"/>
      <c r="G12" s="747"/>
      <c r="H12" s="747"/>
      <c r="I12" s="747"/>
      <c r="J12" s="747"/>
      <c r="K12" s="747"/>
      <c r="L12" s="748"/>
      <c r="M12" s="748"/>
      <c r="N12" s="749"/>
    </row>
    <row r="13" spans="1:14" ht="14.25" customHeight="1" hidden="1">
      <c r="A13" s="745" t="s">
        <v>863</v>
      </c>
      <c r="B13" s="746" t="s">
        <v>864</v>
      </c>
      <c r="C13" s="747"/>
      <c r="D13" s="747"/>
      <c r="F13" s="747"/>
      <c r="G13" s="747"/>
      <c r="H13" s="747"/>
      <c r="I13" s="747"/>
      <c r="J13" s="747"/>
      <c r="K13" s="747"/>
      <c r="L13" s="748"/>
      <c r="M13" s="748"/>
      <c r="N13" s="749"/>
    </row>
    <row r="14" spans="1:14" ht="14.25" customHeight="1" hidden="1">
      <c r="A14" s="745" t="s">
        <v>340</v>
      </c>
      <c r="B14" s="746" t="s">
        <v>865</v>
      </c>
      <c r="C14" s="747"/>
      <c r="D14" s="747"/>
      <c r="F14" s="747"/>
      <c r="G14" s="747"/>
      <c r="H14" s="747"/>
      <c r="I14" s="747"/>
      <c r="J14" s="747"/>
      <c r="K14" s="747"/>
      <c r="L14" s="748"/>
      <c r="M14" s="748"/>
      <c r="N14" s="749"/>
    </row>
    <row r="15" spans="1:14" ht="14.25" customHeight="1" hidden="1">
      <c r="A15" s="745" t="s">
        <v>866</v>
      </c>
      <c r="B15" s="746" t="s">
        <v>867</v>
      </c>
      <c r="C15" s="747"/>
      <c r="D15" s="747"/>
      <c r="F15" s="747"/>
      <c r="G15" s="747"/>
      <c r="H15" s="747"/>
      <c r="I15" s="747"/>
      <c r="J15" s="747"/>
      <c r="K15" s="747"/>
      <c r="L15" s="748"/>
      <c r="M15" s="748"/>
      <c r="N15" s="749"/>
    </row>
    <row r="16" spans="1:14" ht="24.75" customHeight="1" hidden="1">
      <c r="A16" s="745" t="s">
        <v>868</v>
      </c>
      <c r="B16" s="746" t="s">
        <v>869</v>
      </c>
      <c r="C16" s="747"/>
      <c r="D16" s="747"/>
      <c r="F16" s="747"/>
      <c r="G16" s="747"/>
      <c r="H16" s="747"/>
      <c r="I16" s="747"/>
      <c r="J16" s="747"/>
      <c r="K16" s="747"/>
      <c r="L16" s="748"/>
      <c r="M16" s="748"/>
      <c r="N16" s="749"/>
    </row>
    <row r="17" spans="1:14" ht="18.75" customHeight="1" hidden="1">
      <c r="A17" s="745" t="s">
        <v>870</v>
      </c>
      <c r="B17" s="746" t="s">
        <v>871</v>
      </c>
      <c r="C17" s="747"/>
      <c r="D17" s="747"/>
      <c r="F17" s="747"/>
      <c r="G17" s="747"/>
      <c r="H17" s="747"/>
      <c r="I17" s="747"/>
      <c r="J17" s="747"/>
      <c r="K17" s="747"/>
      <c r="L17" s="748"/>
      <c r="M17" s="748"/>
      <c r="N17" s="749"/>
    </row>
    <row r="18" spans="1:14" ht="13.5" customHeight="1" hidden="1">
      <c r="A18" s="745" t="s">
        <v>872</v>
      </c>
      <c r="B18" s="746" t="s">
        <v>873</v>
      </c>
      <c r="C18" s="747"/>
      <c r="D18" s="747"/>
      <c r="F18" s="747"/>
      <c r="G18" s="747"/>
      <c r="H18" s="747"/>
      <c r="I18" s="747"/>
      <c r="J18" s="747"/>
      <c r="K18" s="747"/>
      <c r="L18" s="748"/>
      <c r="M18" s="748"/>
      <c r="N18" s="749"/>
    </row>
    <row r="19" spans="1:14" ht="15" customHeight="1" hidden="1">
      <c r="A19" s="745" t="s">
        <v>874</v>
      </c>
      <c r="B19" s="746" t="s">
        <v>875</v>
      </c>
      <c r="C19" s="747"/>
      <c r="D19" s="747"/>
      <c r="F19" s="747"/>
      <c r="G19" s="747"/>
      <c r="H19" s="747"/>
      <c r="I19" s="747"/>
      <c r="J19" s="747"/>
      <c r="K19" s="747"/>
      <c r="L19" s="748"/>
      <c r="M19" s="748"/>
      <c r="N19" s="749"/>
    </row>
    <row r="20" spans="1:14" ht="16.5" customHeight="1" hidden="1">
      <c r="A20" s="745" t="s">
        <v>876</v>
      </c>
      <c r="B20" s="746" t="s">
        <v>877</v>
      </c>
      <c r="C20" s="747"/>
      <c r="D20" s="747"/>
      <c r="F20" s="747"/>
      <c r="G20" s="747"/>
      <c r="H20" s="747"/>
      <c r="I20" s="747"/>
      <c r="J20" s="747"/>
      <c r="K20" s="747"/>
      <c r="L20" s="748"/>
      <c r="M20" s="748"/>
      <c r="N20" s="749"/>
    </row>
    <row r="21" spans="1:14" ht="13.5" customHeight="1" hidden="1">
      <c r="A21" s="745" t="s">
        <v>878</v>
      </c>
      <c r="B21" s="746" t="s">
        <v>879</v>
      </c>
      <c r="C21" s="747"/>
      <c r="D21" s="747"/>
      <c r="F21" s="747"/>
      <c r="G21" s="747"/>
      <c r="H21" s="747"/>
      <c r="I21" s="747"/>
      <c r="J21" s="747"/>
      <c r="K21" s="747"/>
      <c r="L21" s="748"/>
      <c r="M21" s="748"/>
      <c r="N21" s="749"/>
    </row>
    <row r="22" spans="1:14" ht="11.25" customHeight="1" hidden="1">
      <c r="A22" s="745" t="s">
        <v>880</v>
      </c>
      <c r="B22" s="746" t="s">
        <v>881</v>
      </c>
      <c r="C22" s="747"/>
      <c r="D22" s="747"/>
      <c r="F22" s="747"/>
      <c r="G22" s="747"/>
      <c r="H22" s="747"/>
      <c r="I22" s="747"/>
      <c r="J22" s="747"/>
      <c r="K22" s="747"/>
      <c r="L22" s="748"/>
      <c r="M22" s="748"/>
      <c r="N22" s="749"/>
    </row>
    <row r="23" spans="1:14" ht="11.25" customHeight="1" hidden="1">
      <c r="A23" s="745" t="s">
        <v>882</v>
      </c>
      <c r="B23" s="746" t="s">
        <v>875</v>
      </c>
      <c r="C23" s="747"/>
      <c r="D23" s="747"/>
      <c r="F23" s="747"/>
      <c r="G23" s="747"/>
      <c r="H23" s="747"/>
      <c r="I23" s="747"/>
      <c r="J23" s="747"/>
      <c r="K23" s="747"/>
      <c r="L23" s="748"/>
      <c r="M23" s="748"/>
      <c r="N23" s="749"/>
    </row>
    <row r="24" spans="1:14" ht="11.25" customHeight="1" hidden="1">
      <c r="A24" s="745" t="s">
        <v>883</v>
      </c>
      <c r="B24" s="746" t="s">
        <v>884</v>
      </c>
      <c r="C24" s="747"/>
      <c r="D24" s="747"/>
      <c r="F24" s="747"/>
      <c r="G24" s="747"/>
      <c r="H24" s="747"/>
      <c r="I24" s="747"/>
      <c r="J24" s="747"/>
      <c r="K24" s="747"/>
      <c r="L24" s="748"/>
      <c r="M24" s="748"/>
      <c r="N24" s="749"/>
    </row>
    <row r="25" spans="1:14" ht="18" customHeight="1" hidden="1">
      <c r="A25" s="745" t="s">
        <v>885</v>
      </c>
      <c r="B25" s="746" t="s">
        <v>886</v>
      </c>
      <c r="C25" s="747"/>
      <c r="D25" s="747"/>
      <c r="F25" s="747"/>
      <c r="G25" s="747"/>
      <c r="H25" s="747"/>
      <c r="I25" s="747"/>
      <c r="J25" s="747"/>
      <c r="K25" s="747"/>
      <c r="L25" s="748"/>
      <c r="M25" s="748"/>
      <c r="N25" s="749"/>
    </row>
    <row r="26" spans="1:14" ht="15.75" customHeight="1" hidden="1">
      <c r="A26" s="745" t="s">
        <v>150</v>
      </c>
      <c r="B26" s="746" t="s">
        <v>151</v>
      </c>
      <c r="C26" s="747"/>
      <c r="D26" s="747"/>
      <c r="F26" s="747"/>
      <c r="G26" s="747"/>
      <c r="H26" s="747"/>
      <c r="I26" s="747"/>
      <c r="J26" s="747"/>
      <c r="K26" s="747"/>
      <c r="L26" s="748"/>
      <c r="M26" s="748"/>
      <c r="N26" s="749"/>
    </row>
    <row r="27" spans="1:14" ht="17.25" customHeight="1" hidden="1">
      <c r="A27" s="745" t="s">
        <v>152</v>
      </c>
      <c r="B27" s="746" t="s">
        <v>153</v>
      </c>
      <c r="C27" s="747"/>
      <c r="D27" s="747"/>
      <c r="F27" s="747"/>
      <c r="G27" s="747"/>
      <c r="H27" s="747"/>
      <c r="I27" s="747"/>
      <c r="J27" s="747"/>
      <c r="K27" s="747"/>
      <c r="L27" s="748"/>
      <c r="M27" s="748"/>
      <c r="N27" s="749"/>
    </row>
    <row r="28" spans="1:14" ht="22.5" hidden="1">
      <c r="A28" s="745" t="s">
        <v>887</v>
      </c>
      <c r="B28" s="746" t="s">
        <v>888</v>
      </c>
      <c r="C28" s="747"/>
      <c r="D28" s="747"/>
      <c r="F28" s="747"/>
      <c r="G28" s="747"/>
      <c r="H28" s="747"/>
      <c r="I28" s="747"/>
      <c r="J28" s="747"/>
      <c r="K28" s="747"/>
      <c r="L28" s="748"/>
      <c r="M28" s="748"/>
      <c r="N28" s="749"/>
    </row>
    <row r="29" spans="1:14" ht="12.75" hidden="1">
      <c r="A29" s="745" t="s">
        <v>889</v>
      </c>
      <c r="B29" s="746" t="s">
        <v>890</v>
      </c>
      <c r="C29" s="747"/>
      <c r="D29" s="747"/>
      <c r="F29" s="747"/>
      <c r="G29" s="747"/>
      <c r="H29" s="747"/>
      <c r="I29" s="747"/>
      <c r="J29" s="747"/>
      <c r="K29" s="747"/>
      <c r="L29" s="748"/>
      <c r="M29" s="748"/>
      <c r="N29" s="749"/>
    </row>
    <row r="30" spans="1:14" ht="12.75" hidden="1">
      <c r="A30" s="745" t="s">
        <v>891</v>
      </c>
      <c r="B30" s="746" t="s">
        <v>892</v>
      </c>
      <c r="C30" s="747"/>
      <c r="D30" s="747"/>
      <c r="F30" s="747"/>
      <c r="G30" s="747"/>
      <c r="H30" s="747"/>
      <c r="I30" s="747"/>
      <c r="J30" s="747"/>
      <c r="K30" s="747"/>
      <c r="L30" s="748"/>
      <c r="M30" s="748"/>
      <c r="N30" s="749"/>
    </row>
    <row r="31" spans="1:14" ht="12.75" hidden="1">
      <c r="A31" s="745" t="s">
        <v>893</v>
      </c>
      <c r="B31" s="746" t="s">
        <v>894</v>
      </c>
      <c r="C31" s="747"/>
      <c r="D31" s="747"/>
      <c r="F31" s="747"/>
      <c r="G31" s="747"/>
      <c r="H31" s="747"/>
      <c r="I31" s="747"/>
      <c r="J31" s="747"/>
      <c r="K31" s="747"/>
      <c r="L31" s="748"/>
      <c r="M31" s="748"/>
      <c r="N31" s="749"/>
    </row>
    <row r="32" spans="1:14" ht="12.75" hidden="1">
      <c r="A32" s="745" t="s">
        <v>895</v>
      </c>
      <c r="B32" s="746" t="s">
        <v>896</v>
      </c>
      <c r="C32" s="747"/>
      <c r="D32" s="747"/>
      <c r="F32" s="747"/>
      <c r="G32" s="747"/>
      <c r="H32" s="747"/>
      <c r="I32" s="747"/>
      <c r="J32" s="747"/>
      <c r="K32" s="747"/>
      <c r="L32" s="748"/>
      <c r="M32" s="748"/>
      <c r="N32" s="749"/>
    </row>
    <row r="33" spans="1:14" ht="12.75" hidden="1">
      <c r="A33" s="745" t="s">
        <v>897</v>
      </c>
      <c r="B33" s="746" t="s">
        <v>898</v>
      </c>
      <c r="C33" s="747"/>
      <c r="D33" s="747"/>
      <c r="F33" s="747"/>
      <c r="G33" s="747"/>
      <c r="H33" s="747"/>
      <c r="I33" s="747"/>
      <c r="J33" s="747"/>
      <c r="K33" s="747"/>
      <c r="L33" s="748"/>
      <c r="M33" s="748"/>
      <c r="N33" s="749"/>
    </row>
    <row r="34" spans="1:14" ht="12.75" hidden="1">
      <c r="A34" s="745" t="s">
        <v>899</v>
      </c>
      <c r="B34" s="746" t="s">
        <v>900</v>
      </c>
      <c r="C34" s="747"/>
      <c r="D34" s="747"/>
      <c r="F34" s="747"/>
      <c r="G34" s="747"/>
      <c r="H34" s="747"/>
      <c r="I34" s="747"/>
      <c r="J34" s="747"/>
      <c r="K34" s="747"/>
      <c r="L34" s="748"/>
      <c r="M34" s="748"/>
      <c r="N34" s="749"/>
    </row>
    <row r="35" spans="1:14" ht="12.75" hidden="1">
      <c r="A35" s="745"/>
      <c r="B35" s="753"/>
      <c r="C35" s="754"/>
      <c r="D35" s="754"/>
      <c r="E35" s="755"/>
      <c r="F35" s="754"/>
      <c r="G35" s="754"/>
      <c r="H35" s="754"/>
      <c r="I35" s="754"/>
      <c r="J35" s="754"/>
      <c r="K35" s="754"/>
      <c r="L35" s="756"/>
      <c r="M35" s="756"/>
      <c r="N35" s="757"/>
    </row>
    <row r="36" spans="1:14" ht="12.75">
      <c r="A36" s="758" t="s">
        <v>901</v>
      </c>
      <c r="B36" s="747" t="s">
        <v>902</v>
      </c>
      <c r="C36" s="747"/>
      <c r="D36" s="747"/>
      <c r="F36" s="747"/>
      <c r="G36" s="759">
        <v>20</v>
      </c>
      <c r="H36" s="759">
        <v>1.62</v>
      </c>
      <c r="I36" s="759" t="e">
        <f>J36*#REF!/12*4</f>
        <v>#REF!</v>
      </c>
      <c r="J36" s="759"/>
      <c r="K36" s="759">
        <f>ROUND(F36/G36*H36,1)</f>
        <v>0</v>
      </c>
      <c r="L36" s="747">
        <v>2550000</v>
      </c>
      <c r="M36" s="748" t="e">
        <f>K36*#REF!/12*8</f>
        <v>#REF!</v>
      </c>
      <c r="N36" s="749"/>
    </row>
    <row r="37" spans="1:14" ht="12.75">
      <c r="A37" s="758" t="s">
        <v>903</v>
      </c>
      <c r="B37" s="747" t="s">
        <v>904</v>
      </c>
      <c r="C37" s="747"/>
      <c r="D37" s="747"/>
      <c r="F37" s="747"/>
      <c r="G37" s="759">
        <v>17</v>
      </c>
      <c r="H37" s="759">
        <v>1.62</v>
      </c>
      <c r="I37" s="759" t="e">
        <f>J37*#REF!/12*4</f>
        <v>#REF!</v>
      </c>
      <c r="J37" s="759"/>
      <c r="K37" s="759">
        <f>ROUND(F37/G37*H37,1)</f>
        <v>0</v>
      </c>
      <c r="L37" s="747">
        <v>2550000</v>
      </c>
      <c r="M37" s="748" t="e">
        <f>K37*#REF!/12*8</f>
        <v>#REF!</v>
      </c>
      <c r="N37" s="749"/>
    </row>
    <row r="38" spans="1:14" ht="12.75">
      <c r="A38" s="758" t="s">
        <v>905</v>
      </c>
      <c r="B38" s="747" t="s">
        <v>906</v>
      </c>
      <c r="C38" s="747"/>
      <c r="D38" s="747"/>
      <c r="F38" s="747"/>
      <c r="G38" s="759">
        <v>20</v>
      </c>
      <c r="H38" s="759">
        <v>1.72</v>
      </c>
      <c r="I38" s="759"/>
      <c r="J38" s="759">
        <f>ROUND(D38/G38*H38,1)</f>
        <v>0</v>
      </c>
      <c r="K38" s="759"/>
      <c r="L38" s="747">
        <v>2540000</v>
      </c>
      <c r="M38" s="748" t="e">
        <f>K38*#REF!/12*8</f>
        <v>#REF!</v>
      </c>
      <c r="N38" s="749"/>
    </row>
    <row r="39" spans="1:14" ht="12.75">
      <c r="A39" s="758" t="s">
        <v>907</v>
      </c>
      <c r="B39" s="747" t="s">
        <v>908</v>
      </c>
      <c r="C39" s="747">
        <v>115</v>
      </c>
      <c r="D39" s="747"/>
      <c r="F39" s="747">
        <v>115</v>
      </c>
      <c r="G39" s="759">
        <v>21</v>
      </c>
      <c r="H39" s="759">
        <v>1.2</v>
      </c>
      <c r="I39" s="759" t="e">
        <f>J39*#REF!/12*4</f>
        <v>#REF!</v>
      </c>
      <c r="J39" s="759"/>
      <c r="K39" s="759">
        <f>ROUND(F39/G39*H39,1)</f>
        <v>6.6</v>
      </c>
      <c r="L39" s="747">
        <v>2550000</v>
      </c>
      <c r="M39" s="748" t="e">
        <f>K39*#REF!/12*8</f>
        <v>#REF!</v>
      </c>
      <c r="N39" s="749">
        <v>11004480</v>
      </c>
    </row>
    <row r="40" spans="1:14" ht="12.75">
      <c r="A40" s="758" t="s">
        <v>909</v>
      </c>
      <c r="B40" s="747" t="s">
        <v>910</v>
      </c>
      <c r="C40" s="747">
        <v>50</v>
      </c>
      <c r="D40" s="747"/>
      <c r="F40" s="747">
        <v>50</v>
      </c>
      <c r="G40" s="759">
        <v>17</v>
      </c>
      <c r="H40" s="759">
        <v>1.22</v>
      </c>
      <c r="I40" s="759" t="e">
        <f>J40*#REF!/12*4</f>
        <v>#REF!</v>
      </c>
      <c r="J40" s="759"/>
      <c r="K40" s="759">
        <f>ROUND(F40/G40*H40,1)</f>
        <v>3.6</v>
      </c>
      <c r="L40" s="747">
        <v>2550000</v>
      </c>
      <c r="M40" s="748" t="e">
        <f>K40*#REF!/12*8</f>
        <v>#REF!</v>
      </c>
      <c r="N40" s="749">
        <f>F40*'[3]Összesen'!Q40</f>
        <v>6109375</v>
      </c>
    </row>
    <row r="41" spans="1:14" ht="12.75">
      <c r="A41" s="758" t="s">
        <v>911</v>
      </c>
      <c r="B41" s="747" t="s">
        <v>912</v>
      </c>
      <c r="C41" s="747">
        <v>45</v>
      </c>
      <c r="D41" s="747"/>
      <c r="F41" s="747">
        <v>45</v>
      </c>
      <c r="G41" s="759">
        <v>16</v>
      </c>
      <c r="H41" s="759">
        <v>1.39</v>
      </c>
      <c r="I41" s="759" t="e">
        <f>J41*#REF!/12*4</f>
        <v>#REF!</v>
      </c>
      <c r="J41" s="759"/>
      <c r="K41" s="759">
        <f>ROUND(F41/G41*H41,1)</f>
        <v>3.9</v>
      </c>
      <c r="L41" s="747">
        <v>2550000</v>
      </c>
      <c r="M41" s="748" t="e">
        <f>K41*#REF!/12*8</f>
        <v>#REF!</v>
      </c>
      <c r="N41" s="749">
        <f>F41*'[3]Összesen'!Q41</f>
        <v>6662903.225806452</v>
      </c>
    </row>
    <row r="42" spans="1:14" ht="12.75">
      <c r="A42" s="758" t="s">
        <v>913</v>
      </c>
      <c r="B42" s="747" t="s">
        <v>914</v>
      </c>
      <c r="C42" s="747">
        <v>116</v>
      </c>
      <c r="D42" s="747"/>
      <c r="F42" s="747">
        <v>116</v>
      </c>
      <c r="G42" s="759">
        <v>23</v>
      </c>
      <c r="H42" s="759">
        <v>1.55</v>
      </c>
      <c r="I42" s="759" t="e">
        <f>J42*#REF!/12*4</f>
        <v>#REF!</v>
      </c>
      <c r="J42" s="759"/>
      <c r="K42" s="759">
        <f>ROUND(F42/G42*H42,1)</f>
        <v>7.8</v>
      </c>
      <c r="L42" s="747">
        <v>2550000</v>
      </c>
      <c r="M42" s="748" t="e">
        <f>K42*#REF!/12*8</f>
        <v>#REF!</v>
      </c>
      <c r="N42" s="749">
        <f>F42*'[3]Összesen'!Q42</f>
        <v>13260000</v>
      </c>
    </row>
    <row r="43" spans="1:14" ht="12.75">
      <c r="A43" s="758" t="s">
        <v>915</v>
      </c>
      <c r="B43" s="747" t="s">
        <v>916</v>
      </c>
      <c r="C43" s="747">
        <v>107</v>
      </c>
      <c r="D43" s="747"/>
      <c r="F43" s="747">
        <v>107</v>
      </c>
      <c r="G43" s="759">
        <v>20</v>
      </c>
      <c r="H43" s="759">
        <v>1.76</v>
      </c>
      <c r="I43" s="759">
        <v>25245000</v>
      </c>
      <c r="J43" s="759"/>
      <c r="K43" s="759">
        <f>ROUND(F43/G43*H43,1)</f>
        <v>9.4</v>
      </c>
      <c r="L43" s="747">
        <v>2550000</v>
      </c>
      <c r="M43" s="748" t="e">
        <f>K43*#REF!/12*8</f>
        <v>#REF!</v>
      </c>
      <c r="N43" s="749">
        <f>F43*'[3]Összesen'!Q43</f>
        <v>16018059.701492537</v>
      </c>
    </row>
    <row r="44" spans="1:14" ht="12.75">
      <c r="A44" s="758" t="s">
        <v>917</v>
      </c>
      <c r="B44" s="747" t="s">
        <v>918</v>
      </c>
      <c r="C44" s="747"/>
      <c r="D44" s="747">
        <v>101</v>
      </c>
      <c r="F44" s="747"/>
      <c r="G44" s="759">
        <v>21</v>
      </c>
      <c r="H44" s="759">
        <v>1.22</v>
      </c>
      <c r="I44" s="759"/>
      <c r="J44" s="759">
        <f aca="true" t="shared" si="0" ref="J44:J49">ROUND(D44/G44*H44,1)</f>
        <v>5.9</v>
      </c>
      <c r="K44" s="759"/>
      <c r="L44" s="747">
        <v>2540000</v>
      </c>
      <c r="M44" s="748" t="e">
        <f>K44*#REF!/12*8</f>
        <v>#REF!</v>
      </c>
      <c r="N44" s="749">
        <f>D44*'[3]Összesen'!Q44</f>
        <v>4872271.317829457</v>
      </c>
    </row>
    <row r="45" spans="1:14" ht="12.75">
      <c r="A45" s="758" t="s">
        <v>919</v>
      </c>
      <c r="B45" s="747" t="s">
        <v>920</v>
      </c>
      <c r="C45" s="747"/>
      <c r="D45" s="747">
        <v>64</v>
      </c>
      <c r="F45" s="747"/>
      <c r="G45" s="759">
        <v>21</v>
      </c>
      <c r="H45" s="759">
        <v>1.39</v>
      </c>
      <c r="I45" s="759"/>
      <c r="J45" s="759">
        <f t="shared" si="0"/>
        <v>4.2</v>
      </c>
      <c r="K45" s="759"/>
      <c r="L45" s="747">
        <v>2540000</v>
      </c>
      <c r="M45" s="748" t="e">
        <f>K45*#REF!/12*8</f>
        <v>#REF!</v>
      </c>
      <c r="N45" s="749">
        <f>D45*'[3]Összesen'!Q45</f>
        <v>3135329.006289308</v>
      </c>
    </row>
    <row r="46" spans="1:14" ht="12.75">
      <c r="A46" s="758" t="s">
        <v>921</v>
      </c>
      <c r="B46" s="747" t="s">
        <v>922</v>
      </c>
      <c r="C46" s="747"/>
      <c r="D46" s="747">
        <v>50</v>
      </c>
      <c r="F46" s="747"/>
      <c r="G46" s="759">
        <v>16</v>
      </c>
      <c r="H46" s="759">
        <v>1.39</v>
      </c>
      <c r="I46" s="759"/>
      <c r="J46" s="759">
        <f t="shared" si="0"/>
        <v>4.3</v>
      </c>
      <c r="K46" s="759"/>
      <c r="L46" s="747">
        <v>2540000</v>
      </c>
      <c r="M46" s="748" t="e">
        <f>K46*#REF!/12*8</f>
        <v>#REF!</v>
      </c>
      <c r="N46" s="749">
        <f>D46*'[3]Összesen'!Q46</f>
        <v>3671093.75</v>
      </c>
    </row>
    <row r="47" spans="1:14" ht="12.75">
      <c r="A47" s="758" t="s">
        <v>923</v>
      </c>
      <c r="B47" s="747" t="s">
        <v>924</v>
      </c>
      <c r="C47" s="747"/>
      <c r="D47" s="747">
        <v>101</v>
      </c>
      <c r="F47" s="747"/>
      <c r="G47" s="759">
        <v>23</v>
      </c>
      <c r="H47" s="759">
        <v>1.55</v>
      </c>
      <c r="I47" s="759"/>
      <c r="J47" s="759">
        <f t="shared" si="0"/>
        <v>6.8</v>
      </c>
      <c r="K47" s="759"/>
      <c r="L47" s="747">
        <v>2540000</v>
      </c>
      <c r="M47" s="748" t="e">
        <f>K47*#REF!/12*8</f>
        <v>#REF!</v>
      </c>
      <c r="N47" s="749">
        <f>D47*'[3]Összesen'!Q47</f>
        <v>5754468.545112782</v>
      </c>
    </row>
    <row r="48" spans="1:14" ht="12.75">
      <c r="A48" s="758" t="s">
        <v>925</v>
      </c>
      <c r="B48" s="747" t="s">
        <v>926</v>
      </c>
      <c r="C48" s="747"/>
      <c r="D48" s="747">
        <v>56</v>
      </c>
      <c r="F48" s="747"/>
      <c r="G48" s="759">
        <v>23</v>
      </c>
      <c r="H48" s="759">
        <v>1.76</v>
      </c>
      <c r="I48" s="759"/>
      <c r="J48" s="759">
        <f t="shared" si="0"/>
        <v>4.3</v>
      </c>
      <c r="K48" s="759"/>
      <c r="L48" s="747">
        <v>2540000</v>
      </c>
      <c r="M48" s="748" t="e">
        <f>K48*#REF!/12*8</f>
        <v>#REF!</v>
      </c>
      <c r="N48" s="749">
        <f>D48*'[3]Összesen'!Q48</f>
        <v>3636210.5263157897</v>
      </c>
    </row>
    <row r="49" spans="1:14" ht="12.75">
      <c r="A49" s="758" t="s">
        <v>927</v>
      </c>
      <c r="B49" s="747" t="s">
        <v>928</v>
      </c>
      <c r="C49" s="747"/>
      <c r="D49" s="747">
        <v>57</v>
      </c>
      <c r="F49" s="747"/>
      <c r="G49" s="759">
        <v>20</v>
      </c>
      <c r="H49" s="759">
        <v>1.76</v>
      </c>
      <c r="I49" s="759"/>
      <c r="J49" s="759">
        <f t="shared" si="0"/>
        <v>5</v>
      </c>
      <c r="K49" s="759"/>
      <c r="L49" s="747">
        <v>2540000</v>
      </c>
      <c r="M49" s="748" t="e">
        <f>K49*#REF!/12*8</f>
        <v>#REF!</v>
      </c>
      <c r="N49" s="749">
        <f>D49*'[3]Összesen'!Q49</f>
        <v>4246880.108571429</v>
      </c>
    </row>
    <row r="50" spans="1:14" ht="12.75">
      <c r="A50" s="758" t="s">
        <v>929</v>
      </c>
      <c r="B50" s="747" t="s">
        <v>930</v>
      </c>
      <c r="C50" s="747"/>
      <c r="D50" s="747"/>
      <c r="F50" s="747"/>
      <c r="G50" s="759">
        <v>28</v>
      </c>
      <c r="H50" s="759">
        <v>2.33</v>
      </c>
      <c r="I50" s="759" t="e">
        <f>J50*#REF!/12*4</f>
        <v>#REF!</v>
      </c>
      <c r="J50" s="759"/>
      <c r="K50" s="759">
        <f>ROUND(F50/G50*H50,1)</f>
        <v>0</v>
      </c>
      <c r="L50" s="747">
        <v>2550000</v>
      </c>
      <c r="M50" s="748" t="e">
        <f>K50*#REF!/12*8</f>
        <v>#REF!</v>
      </c>
      <c r="N50" s="749">
        <f>D50*'[3]Összesen'!O50</f>
        <v>0</v>
      </c>
    </row>
    <row r="51" spans="1:14" ht="12.75">
      <c r="A51" s="758" t="s">
        <v>931</v>
      </c>
      <c r="B51" s="747" t="s">
        <v>932</v>
      </c>
      <c r="C51" s="747"/>
      <c r="D51" s="747"/>
      <c r="F51" s="747"/>
      <c r="G51" s="759">
        <v>28</v>
      </c>
      <c r="H51" s="759">
        <v>2.33</v>
      </c>
      <c r="I51" s="759"/>
      <c r="J51" s="759">
        <f>ROUND(D51/G51*H51,1)</f>
        <v>0</v>
      </c>
      <c r="K51" s="759"/>
      <c r="L51" s="747">
        <v>2540000</v>
      </c>
      <c r="M51" s="748" t="e">
        <f>K51*#REF!/12*8</f>
        <v>#REF!</v>
      </c>
      <c r="N51" s="749">
        <f>D51*'[3]Összesen'!O51</f>
        <v>0</v>
      </c>
    </row>
    <row r="52" spans="1:14" ht="22.5">
      <c r="A52" s="758" t="s">
        <v>933</v>
      </c>
      <c r="B52" s="746" t="s">
        <v>934</v>
      </c>
      <c r="C52" s="747"/>
      <c r="D52" s="747"/>
      <c r="F52" s="747"/>
      <c r="G52" s="759">
        <v>26</v>
      </c>
      <c r="H52" s="759">
        <v>2.76</v>
      </c>
      <c r="I52" s="759" t="e">
        <f>J52*#REF!/12*4</f>
        <v>#REF!</v>
      </c>
      <c r="J52" s="759">
        <f>ROUND(D52/G52*H52,1)</f>
        <v>0</v>
      </c>
      <c r="K52" s="759">
        <f>ROUND(F52/G52*H52,1)</f>
        <v>0</v>
      </c>
      <c r="L52" s="747">
        <v>2550000</v>
      </c>
      <c r="M52" s="748" t="e">
        <f>K52*#REF!/12*8</f>
        <v>#REF!</v>
      </c>
      <c r="N52" s="749">
        <f>D52*'[3]Összesen'!O52</f>
        <v>0</v>
      </c>
    </row>
    <row r="53" spans="1:14" ht="22.5">
      <c r="A53" s="758" t="s">
        <v>935</v>
      </c>
      <c r="B53" s="746" t="s">
        <v>936</v>
      </c>
      <c r="C53" s="747"/>
      <c r="D53" s="747"/>
      <c r="F53" s="747"/>
      <c r="G53" s="759">
        <v>28</v>
      </c>
      <c r="H53" s="759">
        <v>2.76</v>
      </c>
      <c r="I53" s="759"/>
      <c r="J53" s="759">
        <f>ROUND(D53/G53*H53,1)</f>
        <v>0</v>
      </c>
      <c r="K53" s="759"/>
      <c r="L53" s="747">
        <v>2540000</v>
      </c>
      <c r="M53" s="748" t="e">
        <f>K53*#REF!/12*8</f>
        <v>#REF!</v>
      </c>
      <c r="N53" s="749">
        <f>D53*'[3]Összesen'!O53</f>
        <v>0</v>
      </c>
    </row>
    <row r="54" spans="1:14" ht="22.5">
      <c r="A54" s="758"/>
      <c r="B54" s="746" t="s">
        <v>937</v>
      </c>
      <c r="C54" s="747"/>
      <c r="D54" s="747"/>
      <c r="F54" s="747"/>
      <c r="G54" s="759">
        <v>26</v>
      </c>
      <c r="H54" s="759">
        <v>2.76</v>
      </c>
      <c r="I54" s="759"/>
      <c r="J54" s="759">
        <f>ROUND(D54/G54*H54,1)</f>
        <v>0</v>
      </c>
      <c r="K54" s="759"/>
      <c r="L54" s="747">
        <v>2540000</v>
      </c>
      <c r="M54" s="748" t="e">
        <f>K54*#REF!/12*8</f>
        <v>#REF!</v>
      </c>
      <c r="N54" s="749">
        <f>D54*'[3]Összesen'!O54</f>
        <v>0</v>
      </c>
    </row>
    <row r="55" spans="1:14" ht="12.75">
      <c r="A55" s="758" t="s">
        <v>938</v>
      </c>
      <c r="B55" s="747" t="s">
        <v>0</v>
      </c>
      <c r="C55" s="747"/>
      <c r="D55" s="747"/>
      <c r="F55" s="747"/>
      <c r="G55" s="759">
        <v>28</v>
      </c>
      <c r="H55" s="759">
        <v>2.03</v>
      </c>
      <c r="I55" s="759">
        <v>18020000</v>
      </c>
      <c r="J55" s="759"/>
      <c r="K55" s="759">
        <f>ROUND(F55/G55*H55,1)</f>
        <v>0</v>
      </c>
      <c r="L55" s="747">
        <v>2550000</v>
      </c>
      <c r="M55" s="748" t="e">
        <f>K55*#REF!/12*8</f>
        <v>#REF!</v>
      </c>
      <c r="N55" s="749">
        <f>D55*'[3]Összesen'!O55</f>
        <v>0</v>
      </c>
    </row>
    <row r="56" spans="1:14" ht="12.75">
      <c r="A56" s="758" t="s">
        <v>1</v>
      </c>
      <c r="B56" s="747" t="s">
        <v>2</v>
      </c>
      <c r="C56" s="747"/>
      <c r="D56" s="747"/>
      <c r="F56" s="747"/>
      <c r="G56" s="759">
        <v>26</v>
      </c>
      <c r="H56" s="759">
        <v>2.03</v>
      </c>
      <c r="I56" s="759" t="e">
        <f>J56*#REF!/12*4</f>
        <v>#REF!</v>
      </c>
      <c r="J56" s="759"/>
      <c r="K56" s="759">
        <f>ROUND(F56/G56*H56,1)</f>
        <v>0</v>
      </c>
      <c r="L56" s="747">
        <v>2550000</v>
      </c>
      <c r="M56" s="748" t="e">
        <f>K56*#REF!/12*8</f>
        <v>#REF!</v>
      </c>
      <c r="N56" s="749">
        <f>D56*'[3]Összesen'!O56</f>
        <v>0</v>
      </c>
    </row>
    <row r="57" spans="1:14" ht="12.75">
      <c r="A57" s="758" t="s">
        <v>3</v>
      </c>
      <c r="B57" s="747" t="s">
        <v>0</v>
      </c>
      <c r="C57" s="759"/>
      <c r="D57" s="747"/>
      <c r="F57" s="759"/>
      <c r="G57" s="759">
        <v>28</v>
      </c>
      <c r="H57" s="759">
        <v>2.03</v>
      </c>
      <c r="I57" s="759"/>
      <c r="J57" s="759">
        <f>ROUND(D57/G57*H57,1)</f>
        <v>0</v>
      </c>
      <c r="K57" s="759"/>
      <c r="L57" s="747">
        <v>2540000</v>
      </c>
      <c r="M57" s="748" t="e">
        <f>K57*#REF!/12*8</f>
        <v>#REF!</v>
      </c>
      <c r="N57" s="749">
        <f>D57*'[3]Összesen'!O57</f>
        <v>0</v>
      </c>
    </row>
    <row r="58" spans="1:14" ht="12.75">
      <c r="A58" s="758" t="s">
        <v>4</v>
      </c>
      <c r="B58" s="747" t="s">
        <v>2</v>
      </c>
      <c r="C58" s="759"/>
      <c r="D58" s="747"/>
      <c r="F58" s="759"/>
      <c r="G58" s="759">
        <v>26</v>
      </c>
      <c r="H58" s="759">
        <v>2.03</v>
      </c>
      <c r="I58" s="759"/>
      <c r="J58" s="759">
        <f>ROUND(D58/G58*H58,1)</f>
        <v>0</v>
      </c>
      <c r="K58" s="759"/>
      <c r="L58" s="747">
        <v>2540000</v>
      </c>
      <c r="M58" s="748" t="e">
        <f>K58*#REF!/12*8</f>
        <v>#REF!</v>
      </c>
      <c r="N58" s="749">
        <f>D58*'[3]Összesen'!O58</f>
        <v>0</v>
      </c>
    </row>
    <row r="59" spans="1:14" ht="22.5">
      <c r="A59" s="758" t="s">
        <v>5</v>
      </c>
      <c r="B59" s="746" t="s">
        <v>6</v>
      </c>
      <c r="C59" s="747"/>
      <c r="D59" s="747"/>
      <c r="F59" s="747"/>
      <c r="G59" s="747"/>
      <c r="H59" s="747"/>
      <c r="I59" s="747">
        <v>5680000</v>
      </c>
      <c r="J59" s="759" t="e">
        <f aca="true" t="shared" si="1" ref="J59:J70">ROUND(F59/G59*H59,1)</f>
        <v>#DIV/0!</v>
      </c>
      <c r="K59" s="759" t="e">
        <f aca="true" t="shared" si="2" ref="K59:K90">ROUND(F59/G59*H59,1)</f>
        <v>#DIV/0!</v>
      </c>
      <c r="L59" s="747">
        <v>40000</v>
      </c>
      <c r="M59" s="748" t="e">
        <f>F59*#REF!/12*8</f>
        <v>#REF!</v>
      </c>
      <c r="N59" s="749">
        <f>D59*'[3]Összesen'!O59</f>
        <v>0</v>
      </c>
    </row>
    <row r="60" spans="1:14" ht="22.5">
      <c r="A60" s="758" t="s">
        <v>7</v>
      </c>
      <c r="B60" s="746" t="s">
        <v>8</v>
      </c>
      <c r="C60" s="747"/>
      <c r="D60" s="747"/>
      <c r="F60" s="747"/>
      <c r="G60" s="747"/>
      <c r="H60" s="747"/>
      <c r="I60" s="747">
        <v>3360000</v>
      </c>
      <c r="J60" s="759" t="e">
        <f t="shared" si="1"/>
        <v>#DIV/0!</v>
      </c>
      <c r="K60" s="759" t="e">
        <f t="shared" si="2"/>
        <v>#DIV/0!</v>
      </c>
      <c r="L60" s="747">
        <v>40000</v>
      </c>
      <c r="M60" s="748" t="e">
        <f>F60*#REF!/12*8</f>
        <v>#REF!</v>
      </c>
      <c r="N60" s="749">
        <f>D60*'[3]Összesen'!O60</f>
        <v>0</v>
      </c>
    </row>
    <row r="61" spans="1:14" ht="22.5">
      <c r="A61" s="758" t="s">
        <v>9</v>
      </c>
      <c r="B61" s="746" t="s">
        <v>6</v>
      </c>
      <c r="C61" s="747"/>
      <c r="D61" s="747"/>
      <c r="F61" s="747"/>
      <c r="G61" s="747"/>
      <c r="H61" s="747"/>
      <c r="I61" s="747"/>
      <c r="J61" s="759" t="e">
        <f t="shared" si="1"/>
        <v>#DIV/0!</v>
      </c>
      <c r="K61" s="759" t="e">
        <f t="shared" si="2"/>
        <v>#DIV/0!</v>
      </c>
      <c r="L61" s="747">
        <v>38000</v>
      </c>
      <c r="M61" s="748" t="e">
        <f>F61*#REF!/12*8</f>
        <v>#REF!</v>
      </c>
      <c r="N61" s="749">
        <f>D61*'[3]Összesen'!O61</f>
        <v>0</v>
      </c>
    </row>
    <row r="62" spans="1:14" ht="22.5">
      <c r="A62" s="758" t="s">
        <v>10</v>
      </c>
      <c r="B62" s="746" t="s">
        <v>11</v>
      </c>
      <c r="C62" s="747"/>
      <c r="D62" s="747"/>
      <c r="F62" s="747"/>
      <c r="G62" s="747"/>
      <c r="H62" s="747"/>
      <c r="I62" s="747"/>
      <c r="J62" s="759" t="e">
        <f t="shared" si="1"/>
        <v>#DIV/0!</v>
      </c>
      <c r="K62" s="759" t="e">
        <f t="shared" si="2"/>
        <v>#DIV/0!</v>
      </c>
      <c r="L62" s="747">
        <v>38000</v>
      </c>
      <c r="M62" s="748" t="e">
        <f>F62*#REF!/12*8</f>
        <v>#REF!</v>
      </c>
      <c r="N62" s="749">
        <f>D62*'[3]Összesen'!O62</f>
        <v>0</v>
      </c>
    </row>
    <row r="63" spans="1:14" ht="33.75">
      <c r="A63" s="745" t="s">
        <v>12</v>
      </c>
      <c r="B63" s="746" t="s">
        <v>13</v>
      </c>
      <c r="C63" s="747"/>
      <c r="D63" s="747"/>
      <c r="F63" s="747"/>
      <c r="G63" s="747"/>
      <c r="H63" s="747"/>
      <c r="I63" s="747">
        <v>7242000</v>
      </c>
      <c r="J63" s="759" t="e">
        <f t="shared" si="1"/>
        <v>#DIV/0!</v>
      </c>
      <c r="K63" s="759" t="e">
        <f t="shared" si="2"/>
        <v>#DIV/0!</v>
      </c>
      <c r="L63" s="747">
        <v>112000</v>
      </c>
      <c r="M63" s="748" t="e">
        <f>F63*#REF!/12*8</f>
        <v>#REF!</v>
      </c>
      <c r="N63" s="749">
        <f>D63*'[3]Összesen'!O63</f>
        <v>0</v>
      </c>
    </row>
    <row r="64" spans="1:14" ht="33.75">
      <c r="A64" s="745" t="s">
        <v>12</v>
      </c>
      <c r="B64" s="746" t="s">
        <v>13</v>
      </c>
      <c r="C64" s="747"/>
      <c r="D64" s="747"/>
      <c r="F64" s="747"/>
      <c r="G64" s="747"/>
      <c r="H64" s="747"/>
      <c r="I64" s="747">
        <v>3173333</v>
      </c>
      <c r="J64" s="759" t="e">
        <f t="shared" si="1"/>
        <v>#DIV/0!</v>
      </c>
      <c r="K64" s="759" t="e">
        <f t="shared" si="2"/>
        <v>#DIV/0!</v>
      </c>
      <c r="L64" s="747">
        <v>106000</v>
      </c>
      <c r="M64" s="748" t="e">
        <f>F64*#REF!/12*8</f>
        <v>#REF!</v>
      </c>
      <c r="N64" s="749">
        <f>D64*'[3]Összesen'!O64</f>
        <v>0</v>
      </c>
    </row>
    <row r="65" spans="1:14" ht="22.5">
      <c r="A65" s="745" t="s">
        <v>14</v>
      </c>
      <c r="B65" s="746" t="s">
        <v>15</v>
      </c>
      <c r="C65" s="747"/>
      <c r="D65" s="747"/>
      <c r="F65" s="747"/>
      <c r="G65" s="747"/>
      <c r="H65" s="747"/>
      <c r="I65" s="747">
        <v>9617067</v>
      </c>
      <c r="J65" s="759" t="e">
        <f t="shared" si="1"/>
        <v>#DIV/0!</v>
      </c>
      <c r="K65" s="759" t="e">
        <f t="shared" si="2"/>
        <v>#DIV/0!</v>
      </c>
      <c r="L65" s="747">
        <v>156800</v>
      </c>
      <c r="M65" s="748" t="e">
        <f>F65*#REF!/12*8</f>
        <v>#REF!</v>
      </c>
      <c r="N65" s="749">
        <f>D65*'[3]Összesen'!O65</f>
        <v>0</v>
      </c>
    </row>
    <row r="66" spans="1:14" ht="22.5">
      <c r="A66" s="745" t="s">
        <v>16</v>
      </c>
      <c r="B66" s="746" t="s">
        <v>15</v>
      </c>
      <c r="C66" s="747"/>
      <c r="D66" s="747"/>
      <c r="F66" s="747"/>
      <c r="G66" s="747"/>
      <c r="H66" s="747"/>
      <c r="I66" s="747">
        <v>5697067</v>
      </c>
      <c r="J66" s="759" t="e">
        <f t="shared" si="1"/>
        <v>#DIV/0!</v>
      </c>
      <c r="K66" s="759" t="e">
        <f t="shared" si="2"/>
        <v>#DIV/0!</v>
      </c>
      <c r="L66" s="747">
        <v>148400</v>
      </c>
      <c r="M66" s="748" t="e">
        <f>F66*#REF!/12*8</f>
        <v>#REF!</v>
      </c>
      <c r="N66" s="749">
        <f>D66*'[3]Összesen'!O66</f>
        <v>0</v>
      </c>
    </row>
    <row r="67" spans="1:14" ht="12.75">
      <c r="A67" s="745" t="s">
        <v>17</v>
      </c>
      <c r="B67" s="747" t="s">
        <v>18</v>
      </c>
      <c r="C67" s="747"/>
      <c r="D67" s="747"/>
      <c r="F67" s="747"/>
      <c r="G67" s="747"/>
      <c r="H67" s="747"/>
      <c r="I67" s="747">
        <v>2016000</v>
      </c>
      <c r="J67" s="759" t="e">
        <f t="shared" si="1"/>
        <v>#DIV/0!</v>
      </c>
      <c r="K67" s="759" t="e">
        <f t="shared" si="2"/>
        <v>#DIV/0!</v>
      </c>
      <c r="L67" s="747">
        <v>67200</v>
      </c>
      <c r="M67" s="748" t="e">
        <f>F67*#REF!/12*8</f>
        <v>#REF!</v>
      </c>
      <c r="N67" s="749">
        <f>D67*'[3]Összesen'!O67</f>
        <v>0</v>
      </c>
    </row>
    <row r="68" spans="1:14" ht="12.75">
      <c r="A68" s="745" t="s">
        <v>17</v>
      </c>
      <c r="B68" s="747" t="s">
        <v>18</v>
      </c>
      <c r="C68" s="747"/>
      <c r="D68" s="747"/>
      <c r="F68" s="747"/>
      <c r="G68" s="747"/>
      <c r="H68" s="747"/>
      <c r="I68" s="747">
        <v>940800</v>
      </c>
      <c r="J68" s="759" t="e">
        <f t="shared" si="1"/>
        <v>#DIV/0!</v>
      </c>
      <c r="K68" s="759" t="e">
        <f t="shared" si="2"/>
        <v>#DIV/0!</v>
      </c>
      <c r="L68" s="747">
        <v>63600</v>
      </c>
      <c r="M68" s="748" t="e">
        <f>F68*#REF!/12*8</f>
        <v>#REF!</v>
      </c>
      <c r="N68" s="749">
        <f>D68*'[3]Összesen'!O68</f>
        <v>0</v>
      </c>
    </row>
    <row r="69" spans="1:14" ht="12.75">
      <c r="A69" s="745" t="s">
        <v>19</v>
      </c>
      <c r="B69" s="747" t="s">
        <v>20</v>
      </c>
      <c r="C69" s="747"/>
      <c r="D69" s="747"/>
      <c r="F69" s="747"/>
      <c r="G69" s="747"/>
      <c r="H69" s="747"/>
      <c r="I69" s="747">
        <v>1120000</v>
      </c>
      <c r="J69" s="759" t="e">
        <f t="shared" si="1"/>
        <v>#DIV/0!</v>
      </c>
      <c r="K69" s="759" t="e">
        <f t="shared" si="2"/>
        <v>#DIV/0!</v>
      </c>
      <c r="L69" s="747">
        <v>22000</v>
      </c>
      <c r="M69" s="748" t="e">
        <f>F69*#REF!/12*8</f>
        <v>#REF!</v>
      </c>
      <c r="N69" s="749">
        <f>D69*'[3]Összesen'!O69</f>
        <v>0</v>
      </c>
    </row>
    <row r="70" spans="1:14" ht="12.75">
      <c r="A70" s="745" t="s">
        <v>19</v>
      </c>
      <c r="B70" s="747" t="s">
        <v>20</v>
      </c>
      <c r="C70" s="796"/>
      <c r="D70" s="747"/>
      <c r="F70" s="796"/>
      <c r="G70" s="747"/>
      <c r="H70" s="747"/>
      <c r="I70" s="747">
        <v>701867</v>
      </c>
      <c r="J70" s="759" t="e">
        <f t="shared" si="1"/>
        <v>#DIV/0!</v>
      </c>
      <c r="K70" s="759" t="e">
        <f t="shared" si="2"/>
        <v>#DIV/0!</v>
      </c>
      <c r="L70" s="747">
        <v>21200</v>
      </c>
      <c r="M70" s="748" t="e">
        <f>F70*#REF!/12*8</f>
        <v>#REF!</v>
      </c>
      <c r="N70" s="749">
        <f>D70*'[3]Összesen'!O70</f>
        <v>0</v>
      </c>
    </row>
    <row r="71" spans="1:14" ht="12.75">
      <c r="A71" s="758" t="s">
        <v>21</v>
      </c>
      <c r="B71" s="747" t="s">
        <v>22</v>
      </c>
      <c r="C71" s="796"/>
      <c r="D71" s="747"/>
      <c r="F71" s="796"/>
      <c r="G71" s="759">
        <v>10</v>
      </c>
      <c r="H71" s="759">
        <v>0.08</v>
      </c>
      <c r="I71" s="759"/>
      <c r="J71" s="759"/>
      <c r="K71" s="759">
        <f t="shared" si="2"/>
        <v>0</v>
      </c>
      <c r="L71" s="747">
        <v>2550000</v>
      </c>
      <c r="M71" s="748" t="e">
        <f>K71*#REF!/12*8</f>
        <v>#REF!</v>
      </c>
      <c r="N71" s="749">
        <f>D71*'[3]Összesen'!O71</f>
        <v>0</v>
      </c>
    </row>
    <row r="72" spans="1:14" ht="12.75">
      <c r="A72" s="758" t="s">
        <v>23</v>
      </c>
      <c r="B72" s="747" t="s">
        <v>24</v>
      </c>
      <c r="C72" s="796"/>
      <c r="D72" s="747"/>
      <c r="F72" s="796"/>
      <c r="G72" s="759">
        <v>10</v>
      </c>
      <c r="H72" s="759">
        <v>0.08</v>
      </c>
      <c r="I72" s="759">
        <v>1866667</v>
      </c>
      <c r="J72" s="759">
        <f>ROUND(D72/G72*H72,1)</f>
        <v>0</v>
      </c>
      <c r="K72" s="759">
        <f t="shared" si="2"/>
        <v>0</v>
      </c>
      <c r="L72" s="747">
        <v>2540000</v>
      </c>
      <c r="M72" s="748" t="e">
        <f>K72*#REF!/12*4</f>
        <v>#REF!</v>
      </c>
      <c r="N72" s="749">
        <f>D72*'[3]Összesen'!O72</f>
        <v>0</v>
      </c>
    </row>
    <row r="73" spans="1:14" ht="12.75">
      <c r="A73" s="758" t="s">
        <v>25</v>
      </c>
      <c r="B73" s="747" t="s">
        <v>26</v>
      </c>
      <c r="C73" s="796"/>
      <c r="D73" s="747"/>
      <c r="F73" s="796"/>
      <c r="G73" s="759"/>
      <c r="H73" s="759"/>
      <c r="I73" s="759"/>
      <c r="J73" s="759" t="e">
        <f>ROUND(F73/G73*H73,1)</f>
        <v>#DIV/0!</v>
      </c>
      <c r="K73" s="759" t="e">
        <f t="shared" si="2"/>
        <v>#DIV/0!</v>
      </c>
      <c r="L73" s="747">
        <v>20000</v>
      </c>
      <c r="M73" s="748" t="e">
        <f>F73*#REF!/12*8</f>
        <v>#REF!</v>
      </c>
      <c r="N73" s="749">
        <f>D73*'[3]Összesen'!O73</f>
        <v>0</v>
      </c>
    </row>
    <row r="74" spans="1:14" ht="12.75">
      <c r="A74" s="758" t="s">
        <v>27</v>
      </c>
      <c r="B74" s="747" t="s">
        <v>26</v>
      </c>
      <c r="C74" s="796"/>
      <c r="D74" s="747"/>
      <c r="F74" s="796"/>
      <c r="G74" s="759"/>
      <c r="H74" s="759"/>
      <c r="I74" s="759"/>
      <c r="J74" s="759" t="e">
        <f>ROUND(F74/G74*H74,1)</f>
        <v>#DIV/0!</v>
      </c>
      <c r="K74" s="759" t="e">
        <f t="shared" si="2"/>
        <v>#DIV/0!</v>
      </c>
      <c r="L74" s="747">
        <v>19000</v>
      </c>
      <c r="M74" s="748"/>
      <c r="N74" s="749">
        <f>D74*'[3]Összesen'!O74</f>
        <v>0</v>
      </c>
    </row>
    <row r="75" spans="1:14" ht="12.75">
      <c r="A75" s="758" t="s">
        <v>28</v>
      </c>
      <c r="B75" s="747" t="s">
        <v>29</v>
      </c>
      <c r="C75" s="796"/>
      <c r="D75" s="747"/>
      <c r="F75" s="796"/>
      <c r="G75" s="759">
        <v>8</v>
      </c>
      <c r="H75" s="759">
        <v>0.17</v>
      </c>
      <c r="I75" s="759"/>
      <c r="J75" s="759"/>
      <c r="K75" s="759">
        <f t="shared" si="2"/>
        <v>0</v>
      </c>
      <c r="L75" s="747">
        <v>2550000</v>
      </c>
      <c r="M75" s="748" t="e">
        <f>K75*#REF!/12*8</f>
        <v>#REF!</v>
      </c>
      <c r="N75" s="749">
        <f>D75*'[3]Összesen'!O75</f>
        <v>0</v>
      </c>
    </row>
    <row r="76" spans="1:14" ht="12.75">
      <c r="A76" s="758" t="s">
        <v>30</v>
      </c>
      <c r="B76" s="747" t="s">
        <v>31</v>
      </c>
      <c r="C76" s="796"/>
      <c r="D76" s="747"/>
      <c r="F76" s="796"/>
      <c r="G76" s="759">
        <v>8</v>
      </c>
      <c r="H76" s="759">
        <v>0.17</v>
      </c>
      <c r="I76" s="759">
        <v>3740000</v>
      </c>
      <c r="J76" s="759">
        <f>ROUND(D76/G76*H76,1)</f>
        <v>0</v>
      </c>
      <c r="K76" s="759">
        <f t="shared" si="2"/>
        <v>0</v>
      </c>
      <c r="L76" s="747">
        <v>2540000</v>
      </c>
      <c r="M76" s="748" t="e">
        <f>K76*#REF!/12*4</f>
        <v>#REF!</v>
      </c>
      <c r="N76" s="749">
        <f>D76*'[3]Összesen'!O76</f>
        <v>0</v>
      </c>
    </row>
    <row r="77" spans="1:14" ht="12.75">
      <c r="A77" s="758" t="s">
        <v>32</v>
      </c>
      <c r="B77" s="747" t="s">
        <v>26</v>
      </c>
      <c r="C77" s="796"/>
      <c r="D77" s="747"/>
      <c r="F77" s="796"/>
      <c r="G77" s="759"/>
      <c r="H77" s="759"/>
      <c r="I77" s="759"/>
      <c r="J77" s="759" t="e">
        <f>ROUND(F77/G77*H77,1)</f>
        <v>#DIV/0!</v>
      </c>
      <c r="K77" s="759" t="e">
        <f t="shared" si="2"/>
        <v>#DIV/0!</v>
      </c>
      <c r="L77" s="747">
        <v>51000</v>
      </c>
      <c r="M77" s="748" t="e">
        <f>F77*#REF!/12*8</f>
        <v>#REF!</v>
      </c>
      <c r="N77" s="749">
        <f>D77*'[3]Összesen'!O77</f>
        <v>0</v>
      </c>
    </row>
    <row r="78" spans="1:14" ht="12.75">
      <c r="A78" s="758" t="s">
        <v>33</v>
      </c>
      <c r="B78" s="747" t="s">
        <v>26</v>
      </c>
      <c r="C78" s="759"/>
      <c r="D78" s="747"/>
      <c r="F78" s="759"/>
      <c r="G78" s="759"/>
      <c r="H78" s="759"/>
      <c r="I78" s="759"/>
      <c r="J78" s="759" t="e">
        <f>ROUND(F78/G78*H78,1)</f>
        <v>#DIV/0!</v>
      </c>
      <c r="K78" s="759" t="e">
        <f t="shared" si="2"/>
        <v>#DIV/0!</v>
      </c>
      <c r="L78" s="747">
        <v>48500</v>
      </c>
      <c r="M78" s="748"/>
      <c r="N78" s="749">
        <f>D78*'[3]Összesen'!O78</f>
        <v>0</v>
      </c>
    </row>
    <row r="79" spans="1:14" ht="12.75">
      <c r="A79" s="758" t="s">
        <v>34</v>
      </c>
      <c r="B79" s="747" t="s">
        <v>35</v>
      </c>
      <c r="C79" s="747"/>
      <c r="D79" s="747"/>
      <c r="F79" s="747"/>
      <c r="G79" s="747">
        <v>25</v>
      </c>
      <c r="H79" s="759">
        <v>1.3</v>
      </c>
      <c r="I79" s="747">
        <v>17680000</v>
      </c>
      <c r="J79" s="759"/>
      <c r="K79" s="759">
        <f t="shared" si="2"/>
        <v>0</v>
      </c>
      <c r="L79" s="747">
        <v>2550000</v>
      </c>
      <c r="M79" s="748" t="e">
        <f>K79*#REF!/12*8</f>
        <v>#REF!</v>
      </c>
      <c r="N79" s="749">
        <f>D79*'[3]Összesen'!O79</f>
        <v>0</v>
      </c>
    </row>
    <row r="80" spans="1:14" ht="12.75">
      <c r="A80" s="758" t="s">
        <v>36</v>
      </c>
      <c r="B80" s="747" t="s">
        <v>37</v>
      </c>
      <c r="C80" s="747"/>
      <c r="D80" s="747"/>
      <c r="F80" s="747"/>
      <c r="G80" s="747">
        <v>25</v>
      </c>
      <c r="H80" s="759">
        <v>1.3</v>
      </c>
      <c r="I80" s="747"/>
      <c r="J80" s="759">
        <f>ROUND(D80/G80*H80,1)</f>
        <v>0</v>
      </c>
      <c r="K80" s="759">
        <f t="shared" si="2"/>
        <v>0</v>
      </c>
      <c r="L80" s="747">
        <v>2540000</v>
      </c>
      <c r="M80" s="748" t="e">
        <f>K80*#REF!/12*4</f>
        <v>#REF!</v>
      </c>
      <c r="N80" s="749">
        <f>D80*'[3]Összesen'!O80</f>
        <v>0</v>
      </c>
    </row>
    <row r="81" spans="1:14" ht="12.75">
      <c r="A81" s="758" t="s">
        <v>38</v>
      </c>
      <c r="B81" s="747" t="s">
        <v>39</v>
      </c>
      <c r="C81" s="747"/>
      <c r="D81" s="747"/>
      <c r="F81" s="747"/>
      <c r="G81" s="747"/>
      <c r="H81" s="747"/>
      <c r="I81" s="747">
        <v>2480000</v>
      </c>
      <c r="J81" s="759" t="e">
        <f aca="true" t="shared" si="3" ref="J81:J102">ROUND(F81/G81*H81,1)</f>
        <v>#DIV/0!</v>
      </c>
      <c r="K81" s="759" t="e">
        <f t="shared" si="2"/>
        <v>#DIV/0!</v>
      </c>
      <c r="L81" s="747">
        <v>186000</v>
      </c>
      <c r="M81" s="748" t="e">
        <f>F81*#REF!/12*8</f>
        <v>#REF!</v>
      </c>
      <c r="N81" s="749">
        <f>D81*'[3]Összesen'!O81</f>
        <v>0</v>
      </c>
    </row>
    <row r="82" spans="1:14" ht="12.75">
      <c r="A82" s="758" t="s">
        <v>40</v>
      </c>
      <c r="B82" s="747" t="s">
        <v>39</v>
      </c>
      <c r="C82" s="747"/>
      <c r="D82" s="747"/>
      <c r="F82" s="747"/>
      <c r="G82" s="747"/>
      <c r="H82" s="747"/>
      <c r="I82" s="747"/>
      <c r="J82" s="759" t="e">
        <f t="shared" si="3"/>
        <v>#DIV/0!</v>
      </c>
      <c r="K82" s="759" t="e">
        <f t="shared" si="2"/>
        <v>#DIV/0!</v>
      </c>
      <c r="L82" s="747">
        <v>177000</v>
      </c>
      <c r="M82" s="748" t="e">
        <f>F82*#REF!/12*8</f>
        <v>#REF!</v>
      </c>
      <c r="N82" s="749">
        <f>D82*'[3]Összesen'!O82</f>
        <v>0</v>
      </c>
    </row>
    <row r="83" spans="1:14" ht="12.75">
      <c r="A83" s="758"/>
      <c r="B83" s="747" t="s">
        <v>41</v>
      </c>
      <c r="C83" s="747"/>
      <c r="D83" s="747"/>
      <c r="F83" s="747"/>
      <c r="G83" s="747">
        <v>25</v>
      </c>
      <c r="H83" s="747">
        <v>1.3</v>
      </c>
      <c r="I83" s="747"/>
      <c r="J83" s="759">
        <f t="shared" si="3"/>
        <v>0</v>
      </c>
      <c r="K83" s="759">
        <f t="shared" si="2"/>
        <v>0</v>
      </c>
      <c r="L83" s="747"/>
      <c r="M83" s="748" t="e">
        <f>F83*#REF!/12*8</f>
        <v>#REF!</v>
      </c>
      <c r="N83" s="749">
        <f>D83*'[3]Összesen'!O83</f>
        <v>0</v>
      </c>
    </row>
    <row r="84" spans="1:14" ht="12.75">
      <c r="A84" s="758"/>
      <c r="B84" s="747" t="s">
        <v>42</v>
      </c>
      <c r="C84" s="747"/>
      <c r="D84" s="747"/>
      <c r="F84" s="747"/>
      <c r="G84" s="747">
        <v>25</v>
      </c>
      <c r="H84" s="747">
        <v>1.3</v>
      </c>
      <c r="I84" s="747"/>
      <c r="J84" s="759">
        <f t="shared" si="3"/>
        <v>0</v>
      </c>
      <c r="K84" s="759">
        <f t="shared" si="2"/>
        <v>0</v>
      </c>
      <c r="L84" s="747"/>
      <c r="M84" s="748" t="e">
        <f>F84*#REF!/12*8</f>
        <v>#REF!</v>
      </c>
      <c r="N84" s="749">
        <f>D84*'[3]Összesen'!O84</f>
        <v>0</v>
      </c>
    </row>
    <row r="85" spans="1:14" ht="22.5">
      <c r="A85" s="758" t="s">
        <v>43</v>
      </c>
      <c r="B85" s="746" t="s">
        <v>44</v>
      </c>
      <c r="C85" s="747"/>
      <c r="D85" s="747"/>
      <c r="F85" s="747"/>
      <c r="G85" s="747"/>
      <c r="H85" s="747"/>
      <c r="I85" s="747"/>
      <c r="J85" s="759" t="e">
        <f t="shared" si="3"/>
        <v>#DIV/0!</v>
      </c>
      <c r="K85" s="759" t="e">
        <f t="shared" si="2"/>
        <v>#DIV/0!</v>
      </c>
      <c r="L85" s="747">
        <v>240000</v>
      </c>
      <c r="M85" s="748" t="e">
        <f>F85*#REF!/12*8</f>
        <v>#REF!</v>
      </c>
      <c r="N85" s="749">
        <f>D85*'[3]Összesen'!O85</f>
        <v>0</v>
      </c>
    </row>
    <row r="86" spans="1:14" ht="22.5">
      <c r="A86" s="758" t="s">
        <v>43</v>
      </c>
      <c r="B86" s="746" t="s">
        <v>44</v>
      </c>
      <c r="C86" s="747"/>
      <c r="D86" s="747"/>
      <c r="F86" s="747"/>
      <c r="G86" s="747"/>
      <c r="H86" s="747"/>
      <c r="I86" s="747"/>
      <c r="J86" s="759" t="e">
        <f t="shared" si="3"/>
        <v>#DIV/0!</v>
      </c>
      <c r="K86" s="759" t="e">
        <f t="shared" si="2"/>
        <v>#DIV/0!</v>
      </c>
      <c r="L86" s="747">
        <v>239000</v>
      </c>
      <c r="M86" s="748" t="e">
        <f>F86*#REF!/12*8</f>
        <v>#REF!</v>
      </c>
      <c r="N86" s="749">
        <f>D86*'[3]Összesen'!O86</f>
        <v>0</v>
      </c>
    </row>
    <row r="87" spans="1:14" ht="12.75">
      <c r="A87" s="758" t="s">
        <v>45</v>
      </c>
      <c r="B87" s="746" t="s">
        <v>46</v>
      </c>
      <c r="C87" s="747"/>
      <c r="D87" s="747"/>
      <c r="F87" s="747"/>
      <c r="G87" s="747"/>
      <c r="H87" s="747"/>
      <c r="I87" s="747">
        <v>512000</v>
      </c>
      <c r="J87" s="759" t="e">
        <f t="shared" si="3"/>
        <v>#DIV/0!</v>
      </c>
      <c r="K87" s="759" t="e">
        <f t="shared" si="2"/>
        <v>#DIV/0!</v>
      </c>
      <c r="L87" s="747">
        <v>384000</v>
      </c>
      <c r="M87" s="748" t="e">
        <f>F87*#REF!/12*8</f>
        <v>#REF!</v>
      </c>
      <c r="N87" s="749">
        <f>D87*'[3]Összesen'!O87</f>
        <v>0</v>
      </c>
    </row>
    <row r="88" spans="1:14" ht="12.75">
      <c r="A88" s="758" t="s">
        <v>45</v>
      </c>
      <c r="B88" s="747" t="s">
        <v>46</v>
      </c>
      <c r="C88" s="747"/>
      <c r="D88" s="747"/>
      <c r="F88" s="747"/>
      <c r="G88" s="747"/>
      <c r="H88" s="747"/>
      <c r="I88" s="747">
        <v>896000</v>
      </c>
      <c r="J88" s="759" t="e">
        <f t="shared" si="3"/>
        <v>#DIV/0!</v>
      </c>
      <c r="K88" s="759" t="e">
        <f t="shared" si="2"/>
        <v>#DIV/0!</v>
      </c>
      <c r="L88" s="747">
        <v>384000</v>
      </c>
      <c r="M88" s="748" t="e">
        <f>F88*#REF!/12*8</f>
        <v>#REF!</v>
      </c>
      <c r="N88" s="749">
        <f>D88*'[3]Összesen'!O88</f>
        <v>0</v>
      </c>
    </row>
    <row r="89" spans="1:14" ht="12.75">
      <c r="A89" s="758" t="s">
        <v>45</v>
      </c>
      <c r="B89" s="746" t="s">
        <v>46</v>
      </c>
      <c r="C89" s="747"/>
      <c r="D89" s="747"/>
      <c r="F89" s="747"/>
      <c r="G89" s="747"/>
      <c r="H89" s="747"/>
      <c r="I89" s="747"/>
      <c r="J89" s="759" t="e">
        <f t="shared" si="3"/>
        <v>#DIV/0!</v>
      </c>
      <c r="K89" s="759" t="e">
        <f t="shared" si="2"/>
        <v>#DIV/0!</v>
      </c>
      <c r="L89" s="747">
        <v>382400</v>
      </c>
      <c r="M89" s="748" t="e">
        <f>F89*#REF!/12*8</f>
        <v>#REF!</v>
      </c>
      <c r="N89" s="749">
        <f>D89*'[3]Összesen'!O89</f>
        <v>0</v>
      </c>
    </row>
    <row r="90" spans="1:14" ht="12.75">
      <c r="A90" s="758" t="s">
        <v>45</v>
      </c>
      <c r="B90" s="747" t="s">
        <v>46</v>
      </c>
      <c r="C90" s="747"/>
      <c r="D90" s="747"/>
      <c r="F90" s="747"/>
      <c r="G90" s="747"/>
      <c r="H90" s="747"/>
      <c r="I90" s="747"/>
      <c r="J90" s="759" t="e">
        <f t="shared" si="3"/>
        <v>#DIV/0!</v>
      </c>
      <c r="K90" s="759" t="e">
        <f t="shared" si="2"/>
        <v>#DIV/0!</v>
      </c>
      <c r="L90" s="747">
        <v>382400</v>
      </c>
      <c r="M90" s="748" t="e">
        <f>F90*#REF!/12*8</f>
        <v>#REF!</v>
      </c>
      <c r="N90" s="749">
        <f>D90*'[3]Összesen'!O90</f>
        <v>0</v>
      </c>
    </row>
    <row r="91" spans="1:14" ht="12.75">
      <c r="A91" s="758" t="s">
        <v>47</v>
      </c>
      <c r="B91" s="746" t="s">
        <v>48</v>
      </c>
      <c r="C91" s="747"/>
      <c r="D91" s="747"/>
      <c r="F91" s="747"/>
      <c r="G91" s="747"/>
      <c r="H91" s="747"/>
      <c r="I91" s="747">
        <v>10112000</v>
      </c>
      <c r="J91" s="759" t="e">
        <f t="shared" si="3"/>
        <v>#DIV/0!</v>
      </c>
      <c r="K91" s="759" t="e">
        <f aca="true" t="shared" si="4" ref="K91:K122">ROUND(F91/G91*H91,1)</f>
        <v>#DIV/0!</v>
      </c>
      <c r="L91" s="747">
        <v>192000</v>
      </c>
      <c r="M91" s="748" t="e">
        <f>F91*#REF!/12*8</f>
        <v>#REF!</v>
      </c>
      <c r="N91" s="749">
        <f>D91*'[3]Összesen'!O91</f>
        <v>0</v>
      </c>
    </row>
    <row r="92" spans="1:14" ht="12.75">
      <c r="A92" s="758" t="s">
        <v>49</v>
      </c>
      <c r="B92" s="746" t="s">
        <v>48</v>
      </c>
      <c r="C92" s="747">
        <v>8</v>
      </c>
      <c r="D92" s="747"/>
      <c r="F92" s="747">
        <v>8</v>
      </c>
      <c r="G92" s="747"/>
      <c r="H92" s="747"/>
      <c r="I92" s="747"/>
      <c r="J92" s="759" t="e">
        <f t="shared" si="3"/>
        <v>#DIV/0!</v>
      </c>
      <c r="K92" s="759" t="e">
        <f t="shared" si="4"/>
        <v>#DIV/0!</v>
      </c>
      <c r="L92" s="747">
        <v>192000</v>
      </c>
      <c r="M92" s="748" t="e">
        <f>F92*#REF!/12*8</f>
        <v>#REF!</v>
      </c>
      <c r="N92" s="749">
        <f>F92*'[3]Összesen'!Q92</f>
        <v>1024000</v>
      </c>
    </row>
    <row r="93" spans="1:14" ht="12.75">
      <c r="A93" s="758" t="s">
        <v>50</v>
      </c>
      <c r="B93" s="746" t="s">
        <v>48</v>
      </c>
      <c r="C93" s="747"/>
      <c r="D93" s="747"/>
      <c r="F93" s="747"/>
      <c r="G93" s="747"/>
      <c r="H93" s="747"/>
      <c r="I93" s="747">
        <v>2304000</v>
      </c>
      <c r="J93" s="759" t="e">
        <f t="shared" si="3"/>
        <v>#DIV/0!</v>
      </c>
      <c r="K93" s="759" t="e">
        <f t="shared" si="4"/>
        <v>#DIV/0!</v>
      </c>
      <c r="L93" s="747">
        <v>192000</v>
      </c>
      <c r="M93" s="748" t="e">
        <f>F93*#REF!/12*8</f>
        <v>#REF!</v>
      </c>
      <c r="N93" s="749">
        <f>D93*'[3]Összesen'!O93</f>
        <v>0</v>
      </c>
    </row>
    <row r="94" spans="1:14" ht="12.75">
      <c r="A94" s="758" t="s">
        <v>47</v>
      </c>
      <c r="B94" s="746" t="s">
        <v>48</v>
      </c>
      <c r="C94" s="747"/>
      <c r="D94" s="747"/>
      <c r="F94" s="747"/>
      <c r="G94" s="747"/>
      <c r="H94" s="747"/>
      <c r="I94" s="747"/>
      <c r="J94" s="759" t="e">
        <f t="shared" si="3"/>
        <v>#DIV/0!</v>
      </c>
      <c r="K94" s="759" t="e">
        <f t="shared" si="4"/>
        <v>#DIV/0!</v>
      </c>
      <c r="L94" s="747">
        <v>191200</v>
      </c>
      <c r="M94" s="748" t="e">
        <f>F94*#REF!/12*8</f>
        <v>#REF!</v>
      </c>
      <c r="N94" s="749">
        <f>D94*'[3]Összesen'!O94</f>
        <v>0</v>
      </c>
    </row>
    <row r="95" spans="1:14" ht="12.75">
      <c r="A95" s="758" t="s">
        <v>49</v>
      </c>
      <c r="B95" s="746" t="s">
        <v>48</v>
      </c>
      <c r="C95" s="747"/>
      <c r="D95" s="747">
        <v>8</v>
      </c>
      <c r="E95" s="760"/>
      <c r="F95" s="747"/>
      <c r="G95" s="747"/>
      <c r="H95" s="747"/>
      <c r="I95" s="747"/>
      <c r="J95" s="759" t="e">
        <f t="shared" si="3"/>
        <v>#DIV/0!</v>
      </c>
      <c r="K95" s="759" t="e">
        <f t="shared" si="4"/>
        <v>#DIV/0!</v>
      </c>
      <c r="L95" s="747">
        <v>191200</v>
      </c>
      <c r="M95" s="748" t="e">
        <f>F95*#REF!/12*8</f>
        <v>#REF!</v>
      </c>
      <c r="N95" s="749">
        <f>D95*'[3]Összesen'!Q95</f>
        <v>509866.9090909091</v>
      </c>
    </row>
    <row r="96" spans="1:14" ht="12.75">
      <c r="A96" s="758" t="s">
        <v>50</v>
      </c>
      <c r="B96" s="746" t="s">
        <v>48</v>
      </c>
      <c r="C96" s="747"/>
      <c r="D96" s="747"/>
      <c r="E96" s="760"/>
      <c r="F96" s="747"/>
      <c r="G96" s="747"/>
      <c r="H96" s="747"/>
      <c r="I96" s="747">
        <v>2496000</v>
      </c>
      <c r="J96" s="759" t="e">
        <f t="shared" si="3"/>
        <v>#DIV/0!</v>
      </c>
      <c r="K96" s="759" t="e">
        <f t="shared" si="4"/>
        <v>#DIV/0!</v>
      </c>
      <c r="L96" s="747">
        <v>191200</v>
      </c>
      <c r="M96" s="748" t="e">
        <f>F96*#REF!/12*8</f>
        <v>#REF!</v>
      </c>
      <c r="N96" s="749">
        <f>D96*'[3]Összesen'!O96</f>
        <v>0</v>
      </c>
    </row>
    <row r="97" spans="1:14" ht="22.5">
      <c r="A97" s="758" t="s">
        <v>51</v>
      </c>
      <c r="B97" s="746" t="s">
        <v>52</v>
      </c>
      <c r="C97" s="747"/>
      <c r="D97" s="747"/>
      <c r="E97" s="760"/>
      <c r="F97" s="747"/>
      <c r="G97" s="747"/>
      <c r="H97" s="747"/>
      <c r="I97" s="747"/>
      <c r="J97" s="759" t="e">
        <f t="shared" si="3"/>
        <v>#DIV/0!</v>
      </c>
      <c r="K97" s="759" t="e">
        <f t="shared" si="4"/>
        <v>#DIV/0!</v>
      </c>
      <c r="L97" s="747">
        <v>144000</v>
      </c>
      <c r="M97" s="748" t="e">
        <f>F97*#REF!/12*8</f>
        <v>#REF!</v>
      </c>
      <c r="N97" s="749">
        <f>D97*'[3]Összesen'!O97</f>
        <v>0</v>
      </c>
    </row>
    <row r="98" spans="1:14" ht="22.5">
      <c r="A98" s="758" t="s">
        <v>53</v>
      </c>
      <c r="B98" s="746" t="s">
        <v>52</v>
      </c>
      <c r="C98" s="747">
        <v>6</v>
      </c>
      <c r="D98" s="747"/>
      <c r="E98" s="760"/>
      <c r="F98" s="747">
        <v>6</v>
      </c>
      <c r="G98" s="747"/>
      <c r="H98" s="747"/>
      <c r="I98" s="747"/>
      <c r="J98" s="759" t="e">
        <f t="shared" si="3"/>
        <v>#DIV/0!</v>
      </c>
      <c r="K98" s="759" t="e">
        <f t="shared" si="4"/>
        <v>#DIV/0!</v>
      </c>
      <c r="L98" s="747">
        <v>144000</v>
      </c>
      <c r="M98" s="748" t="e">
        <f>F98*#REF!/12*8</f>
        <v>#REF!</v>
      </c>
      <c r="N98" s="749">
        <f>F98*'[3]Összesen'!Q98</f>
        <v>576000</v>
      </c>
    </row>
    <row r="99" spans="1:14" ht="22.5">
      <c r="A99" s="758" t="s">
        <v>54</v>
      </c>
      <c r="B99" s="746" t="s">
        <v>52</v>
      </c>
      <c r="C99" s="747"/>
      <c r="D99" s="747"/>
      <c r="E99" s="760"/>
      <c r="F99" s="747"/>
      <c r="G99" s="747"/>
      <c r="H99" s="747"/>
      <c r="I99" s="747"/>
      <c r="J99" s="759" t="e">
        <f t="shared" si="3"/>
        <v>#DIV/0!</v>
      </c>
      <c r="K99" s="759" t="e">
        <f t="shared" si="4"/>
        <v>#DIV/0!</v>
      </c>
      <c r="L99" s="747">
        <v>144000</v>
      </c>
      <c r="M99" s="748" t="e">
        <f>F99*#REF!/12*8</f>
        <v>#REF!</v>
      </c>
      <c r="N99" s="749">
        <f>D99*'[3]Összesen'!O99</f>
        <v>0</v>
      </c>
    </row>
    <row r="100" spans="1:14" ht="22.5">
      <c r="A100" s="758" t="s">
        <v>51</v>
      </c>
      <c r="B100" s="746" t="s">
        <v>52</v>
      </c>
      <c r="C100" s="747"/>
      <c r="D100" s="747"/>
      <c r="E100" s="760"/>
      <c r="F100" s="747"/>
      <c r="G100" s="747"/>
      <c r="H100" s="747"/>
      <c r="I100" s="747"/>
      <c r="J100" s="759" t="e">
        <f t="shared" si="3"/>
        <v>#DIV/0!</v>
      </c>
      <c r="K100" s="759" t="e">
        <f t="shared" si="4"/>
        <v>#DIV/0!</v>
      </c>
      <c r="L100" s="747">
        <v>143400</v>
      </c>
      <c r="M100" s="748" t="e">
        <f>F100*#REF!/12*8</f>
        <v>#REF!</v>
      </c>
      <c r="N100" s="749">
        <f>D100*'[3]Összesen'!O100</f>
        <v>0</v>
      </c>
    </row>
    <row r="101" spans="1:14" ht="22.5">
      <c r="A101" s="758" t="s">
        <v>53</v>
      </c>
      <c r="B101" s="746" t="s">
        <v>52</v>
      </c>
      <c r="C101" s="747"/>
      <c r="D101" s="747">
        <v>6</v>
      </c>
      <c r="E101" s="760"/>
      <c r="F101" s="747"/>
      <c r="G101" s="747"/>
      <c r="H101" s="747"/>
      <c r="I101" s="747"/>
      <c r="J101" s="759" t="e">
        <f t="shared" si="3"/>
        <v>#DIV/0!</v>
      </c>
      <c r="K101" s="759" t="e">
        <f t="shared" si="4"/>
        <v>#DIV/0!</v>
      </c>
      <c r="L101" s="747">
        <v>143400</v>
      </c>
      <c r="M101" s="748" t="e">
        <f>F101*#REF!/12*8</f>
        <v>#REF!</v>
      </c>
      <c r="N101" s="749">
        <f>D101*'[3]Összesen'!Q101</f>
        <v>286800</v>
      </c>
    </row>
    <row r="102" spans="1:14" ht="22.5">
      <c r="A102" s="758" t="s">
        <v>54</v>
      </c>
      <c r="B102" s="746" t="s">
        <v>52</v>
      </c>
      <c r="C102" s="747"/>
      <c r="D102" s="747"/>
      <c r="E102" s="760"/>
      <c r="F102" s="747"/>
      <c r="G102" s="747"/>
      <c r="H102" s="747"/>
      <c r="I102" s="747"/>
      <c r="J102" s="759" t="e">
        <f t="shared" si="3"/>
        <v>#DIV/0!</v>
      </c>
      <c r="K102" s="759" t="e">
        <f t="shared" si="4"/>
        <v>#DIV/0!</v>
      </c>
      <c r="L102" s="747">
        <v>143400</v>
      </c>
      <c r="M102" s="748" t="e">
        <f>F102*#REF!/12*8</f>
        <v>#REF!</v>
      </c>
      <c r="N102" s="749">
        <f>D102*'[3]Összesen'!O102</f>
        <v>0</v>
      </c>
    </row>
    <row r="103" spans="1:14" ht="12.75">
      <c r="A103" s="758" t="s">
        <v>55</v>
      </c>
      <c r="B103" s="747" t="s">
        <v>56</v>
      </c>
      <c r="C103" s="747"/>
      <c r="D103" s="747"/>
      <c r="E103" s="760"/>
      <c r="F103" s="747"/>
      <c r="G103" s="759">
        <v>25</v>
      </c>
      <c r="H103" s="759">
        <v>0.24</v>
      </c>
      <c r="I103" s="759">
        <v>170000</v>
      </c>
      <c r="J103" s="759"/>
      <c r="K103" s="759">
        <f t="shared" si="4"/>
        <v>0</v>
      </c>
      <c r="L103" s="747">
        <v>2550000</v>
      </c>
      <c r="M103" s="748" t="e">
        <f>K103*#REF!/12*8</f>
        <v>#REF!</v>
      </c>
      <c r="N103" s="749">
        <f>D103*'[3]Összesen'!O103</f>
        <v>0</v>
      </c>
    </row>
    <row r="104" spans="1:14" ht="12.75">
      <c r="A104" s="758" t="s">
        <v>55</v>
      </c>
      <c r="B104" s="747" t="s">
        <v>57</v>
      </c>
      <c r="C104" s="747">
        <v>63</v>
      </c>
      <c r="D104" s="747"/>
      <c r="E104" s="760"/>
      <c r="F104" s="747">
        <v>63</v>
      </c>
      <c r="G104" s="759">
        <v>25</v>
      </c>
      <c r="H104" s="759">
        <v>0.16</v>
      </c>
      <c r="I104" s="759">
        <v>935000</v>
      </c>
      <c r="J104" s="759"/>
      <c r="K104" s="759">
        <f t="shared" si="4"/>
        <v>0.4</v>
      </c>
      <c r="L104" s="747">
        <v>2550000</v>
      </c>
      <c r="M104" s="748" t="e">
        <f>K104*#REF!/12*8</f>
        <v>#REF!</v>
      </c>
      <c r="N104" s="749">
        <f>F104*'[3]Összesen'!Q104</f>
        <v>690967.7419354839</v>
      </c>
    </row>
    <row r="105" spans="1:14" ht="12.75">
      <c r="A105" s="758" t="s">
        <v>58</v>
      </c>
      <c r="B105" s="747" t="s">
        <v>59</v>
      </c>
      <c r="C105" s="747">
        <v>115</v>
      </c>
      <c r="D105" s="747"/>
      <c r="E105" s="760"/>
      <c r="F105" s="747">
        <v>115</v>
      </c>
      <c r="G105" s="759">
        <v>21</v>
      </c>
      <c r="H105" s="759">
        <v>0.27</v>
      </c>
      <c r="I105" s="759">
        <v>2890000</v>
      </c>
      <c r="J105" s="759"/>
      <c r="K105" s="759">
        <f t="shared" si="4"/>
        <v>1.5</v>
      </c>
      <c r="L105" s="747">
        <v>2550000</v>
      </c>
      <c r="M105" s="748" t="e">
        <f>K105*#REF!/12*8</f>
        <v>#REF!</v>
      </c>
      <c r="N105" s="749">
        <f>F105*'[3]Összesen'!Q105</f>
        <v>2543680.2973977695</v>
      </c>
    </row>
    <row r="106" spans="1:14" ht="12.75">
      <c r="A106" s="758" t="s">
        <v>60</v>
      </c>
      <c r="B106" s="747" t="s">
        <v>61</v>
      </c>
      <c r="C106" s="747">
        <v>50</v>
      </c>
      <c r="D106" s="747"/>
      <c r="E106" s="760"/>
      <c r="F106" s="747">
        <v>50</v>
      </c>
      <c r="G106" s="759">
        <v>17</v>
      </c>
      <c r="H106" s="759">
        <v>0.27</v>
      </c>
      <c r="I106" s="759">
        <v>1530000</v>
      </c>
      <c r="J106" s="759"/>
      <c r="K106" s="759">
        <f t="shared" si="4"/>
        <v>0.8</v>
      </c>
      <c r="L106" s="747">
        <v>2550000</v>
      </c>
      <c r="M106" s="748" t="e">
        <f>K106*#REF!/12*8</f>
        <v>#REF!</v>
      </c>
      <c r="N106" s="749">
        <f>F106*'[3]Összesen'!Q106</f>
        <v>1330434.7826086956</v>
      </c>
    </row>
    <row r="107" spans="1:14" ht="12.75">
      <c r="A107" s="758" t="s">
        <v>62</v>
      </c>
      <c r="B107" s="747" t="s">
        <v>66</v>
      </c>
      <c r="C107" s="747">
        <v>45</v>
      </c>
      <c r="D107" s="747"/>
      <c r="E107" s="760"/>
      <c r="F107" s="747">
        <v>45</v>
      </c>
      <c r="G107" s="759">
        <v>16</v>
      </c>
      <c r="H107" s="759">
        <v>0.27</v>
      </c>
      <c r="I107" s="759">
        <v>1615000</v>
      </c>
      <c r="J107" s="759"/>
      <c r="K107" s="759">
        <f t="shared" si="4"/>
        <v>0.8</v>
      </c>
      <c r="L107" s="747">
        <v>2550000</v>
      </c>
      <c r="M107" s="748" t="e">
        <f>K107*#REF!/12*8</f>
        <v>#REF!</v>
      </c>
      <c r="N107" s="749">
        <f>F107*'[3]Összesen'!Q107</f>
        <v>1286283.185840708</v>
      </c>
    </row>
    <row r="108" spans="1:14" ht="12.75">
      <c r="A108" s="758" t="s">
        <v>67</v>
      </c>
      <c r="B108" s="747" t="s">
        <v>56</v>
      </c>
      <c r="C108" s="759"/>
      <c r="D108" s="747"/>
      <c r="E108" s="760"/>
      <c r="F108" s="759"/>
      <c r="G108" s="759">
        <v>25</v>
      </c>
      <c r="H108" s="759">
        <v>0.34</v>
      </c>
      <c r="I108" s="759"/>
      <c r="J108" s="759">
        <f>ROUND(D108/G108*H108,1)</f>
        <v>0</v>
      </c>
      <c r="K108" s="759">
        <f t="shared" si="4"/>
        <v>0</v>
      </c>
      <c r="L108" s="747">
        <v>2540000</v>
      </c>
      <c r="M108" s="748"/>
      <c r="N108" s="749"/>
    </row>
    <row r="109" spans="1:14" ht="12.75">
      <c r="A109" s="758" t="s">
        <v>68</v>
      </c>
      <c r="B109" s="747" t="s">
        <v>57</v>
      </c>
      <c r="C109" s="759"/>
      <c r="D109" s="747">
        <v>65</v>
      </c>
      <c r="E109" s="760"/>
      <c r="F109" s="759"/>
      <c r="G109" s="759">
        <v>25</v>
      </c>
      <c r="H109" s="759">
        <v>0.23</v>
      </c>
      <c r="I109" s="759"/>
      <c r="J109" s="759">
        <f>ROUND(D109/G109*H109,1)</f>
        <v>0.6</v>
      </c>
      <c r="K109" s="759">
        <f t="shared" si="4"/>
        <v>0</v>
      </c>
      <c r="L109" s="747">
        <v>2540000</v>
      </c>
      <c r="M109" s="748"/>
      <c r="N109" s="749">
        <f>D109*'[3]Összesen'!Q109</f>
        <v>366889.0333333333</v>
      </c>
    </row>
    <row r="110" spans="1:14" ht="12.75">
      <c r="A110" s="758" t="s">
        <v>69</v>
      </c>
      <c r="B110" s="747" t="s">
        <v>70</v>
      </c>
      <c r="C110" s="759"/>
      <c r="D110" s="747">
        <v>165</v>
      </c>
      <c r="E110" s="760"/>
      <c r="F110" s="759"/>
      <c r="G110" s="759">
        <v>21</v>
      </c>
      <c r="H110" s="759">
        <v>0.31</v>
      </c>
      <c r="I110" s="759"/>
      <c r="J110" s="759">
        <f>ROUND(D110/G110*H110,1)</f>
        <v>2.4</v>
      </c>
      <c r="K110" s="759">
        <f t="shared" si="4"/>
        <v>0</v>
      </c>
      <c r="L110" s="747">
        <v>2540000</v>
      </c>
      <c r="M110" s="748"/>
      <c r="N110" s="749">
        <f>D110*'[3]Összesen'!Q110</f>
        <v>1795629.678663239</v>
      </c>
    </row>
    <row r="111" spans="1:14" ht="12.75">
      <c r="A111" s="758" t="s">
        <v>71</v>
      </c>
      <c r="B111" s="747" t="s">
        <v>66</v>
      </c>
      <c r="C111" s="759"/>
      <c r="D111" s="747">
        <v>50</v>
      </c>
      <c r="E111" s="760"/>
      <c r="F111" s="759"/>
      <c r="G111" s="759">
        <v>16</v>
      </c>
      <c r="H111" s="759">
        <v>0.31</v>
      </c>
      <c r="I111" s="759"/>
      <c r="J111" s="759">
        <f>ROUND(D111/G111*H111,1)</f>
        <v>1</v>
      </c>
      <c r="K111" s="759">
        <f t="shared" si="4"/>
        <v>0</v>
      </c>
      <c r="L111" s="747">
        <v>2540000</v>
      </c>
      <c r="M111" s="748"/>
      <c r="N111" s="749">
        <f>D111*'[3]Összesen'!Q111</f>
        <v>699420.4347826086</v>
      </c>
    </row>
    <row r="112" spans="1:14" ht="12.75">
      <c r="A112" s="745" t="s">
        <v>72</v>
      </c>
      <c r="B112" s="747" t="s">
        <v>73</v>
      </c>
      <c r="C112" s="747"/>
      <c r="D112" s="747"/>
      <c r="E112" s="760"/>
      <c r="F112" s="747"/>
      <c r="G112" s="747"/>
      <c r="H112" s="747"/>
      <c r="I112" s="747">
        <v>3630000</v>
      </c>
      <c r="J112" s="759" t="e">
        <f aca="true" t="shared" si="5" ref="J112:J143">ROUND(F112/G112*H112,1)</f>
        <v>#DIV/0!</v>
      </c>
      <c r="K112" s="759" t="e">
        <f t="shared" si="4"/>
        <v>#DIV/0!</v>
      </c>
      <c r="L112" s="747">
        <v>45000</v>
      </c>
      <c r="M112" s="748" t="e">
        <f>F112*#REF!/12*8</f>
        <v>#REF!</v>
      </c>
      <c r="N112" s="749">
        <f>D112*'[3]Összesen'!O112</f>
        <v>0</v>
      </c>
    </row>
    <row r="113" spans="1:14" ht="12.75">
      <c r="A113" s="745" t="s">
        <v>74</v>
      </c>
      <c r="B113" s="747" t="s">
        <v>73</v>
      </c>
      <c r="C113" s="747"/>
      <c r="D113" s="747"/>
      <c r="E113" s="760"/>
      <c r="F113" s="747"/>
      <c r="G113" s="747"/>
      <c r="H113" s="747"/>
      <c r="I113" s="747"/>
      <c r="J113" s="759" t="e">
        <f t="shared" si="5"/>
        <v>#DIV/0!</v>
      </c>
      <c r="K113" s="759" t="e">
        <f t="shared" si="4"/>
        <v>#DIV/0!</v>
      </c>
      <c r="L113" s="747">
        <v>45000</v>
      </c>
      <c r="M113" s="748" t="e">
        <f>F113*#REF!/12*8</f>
        <v>#REF!</v>
      </c>
      <c r="N113" s="749">
        <f>D113*'[3]Összesen'!O113</f>
        <v>0</v>
      </c>
    </row>
    <row r="114" spans="1:14" ht="12.75">
      <c r="A114" s="745" t="s">
        <v>75</v>
      </c>
      <c r="B114" s="747" t="s">
        <v>73</v>
      </c>
      <c r="C114" s="747"/>
      <c r="D114" s="747"/>
      <c r="E114" s="760"/>
      <c r="F114" s="747"/>
      <c r="G114" s="747"/>
      <c r="H114" s="747"/>
      <c r="I114" s="747">
        <v>1890000</v>
      </c>
      <c r="J114" s="759" t="e">
        <f t="shared" si="5"/>
        <v>#DIV/0!</v>
      </c>
      <c r="K114" s="759" t="e">
        <f t="shared" si="4"/>
        <v>#DIV/0!</v>
      </c>
      <c r="L114" s="747">
        <v>45000</v>
      </c>
      <c r="M114" s="748" t="e">
        <f>F114*#REF!/12*8</f>
        <v>#REF!</v>
      </c>
      <c r="N114" s="749">
        <f>D114*'[3]Összesen'!O114</f>
        <v>0</v>
      </c>
    </row>
    <row r="115" spans="1:14" ht="12.75">
      <c r="A115" s="745" t="s">
        <v>76</v>
      </c>
      <c r="B115" s="747" t="s">
        <v>73</v>
      </c>
      <c r="C115" s="747"/>
      <c r="D115" s="747"/>
      <c r="E115" s="760"/>
      <c r="F115" s="747"/>
      <c r="G115" s="747"/>
      <c r="H115" s="747"/>
      <c r="I115" s="747"/>
      <c r="J115" s="759" t="e">
        <f t="shared" si="5"/>
        <v>#DIV/0!</v>
      </c>
      <c r="K115" s="759" t="e">
        <f t="shared" si="4"/>
        <v>#DIV/0!</v>
      </c>
      <c r="L115" s="747">
        <v>43000</v>
      </c>
      <c r="M115" s="748" t="e">
        <f>F115*#REF!/12*4</f>
        <v>#REF!</v>
      </c>
      <c r="N115" s="749">
        <f>D115*'[3]Összesen'!O115</f>
        <v>0</v>
      </c>
    </row>
    <row r="116" spans="1:14" ht="12.75">
      <c r="A116" s="745" t="s">
        <v>77</v>
      </c>
      <c r="B116" s="747" t="s">
        <v>73</v>
      </c>
      <c r="C116" s="747"/>
      <c r="D116" s="747"/>
      <c r="E116" s="760"/>
      <c r="F116" s="747"/>
      <c r="G116" s="747"/>
      <c r="H116" s="747"/>
      <c r="I116" s="747"/>
      <c r="J116" s="759" t="e">
        <f t="shared" si="5"/>
        <v>#DIV/0!</v>
      </c>
      <c r="K116" s="759" t="e">
        <f t="shared" si="4"/>
        <v>#DIV/0!</v>
      </c>
      <c r="L116" s="747">
        <v>43000</v>
      </c>
      <c r="M116" s="748"/>
      <c r="N116" s="749">
        <f>D116*'[3]Összesen'!O116</f>
        <v>0</v>
      </c>
    </row>
    <row r="117" spans="1:14" ht="12.75">
      <c r="A117" s="745" t="s">
        <v>78</v>
      </c>
      <c r="B117" s="747" t="s">
        <v>73</v>
      </c>
      <c r="C117" s="747"/>
      <c r="D117" s="747"/>
      <c r="E117" s="760"/>
      <c r="F117" s="747"/>
      <c r="G117" s="747"/>
      <c r="H117" s="747"/>
      <c r="I117" s="747"/>
      <c r="J117" s="759" t="e">
        <f t="shared" si="5"/>
        <v>#DIV/0!</v>
      </c>
      <c r="K117" s="759" t="e">
        <f t="shared" si="4"/>
        <v>#DIV/0!</v>
      </c>
      <c r="L117" s="747">
        <v>43000</v>
      </c>
      <c r="M117" s="748"/>
      <c r="N117" s="749">
        <f>D117*'[3]Összesen'!O117</f>
        <v>0</v>
      </c>
    </row>
    <row r="118" spans="1:14" ht="12.75">
      <c r="A118" s="758" t="s">
        <v>79</v>
      </c>
      <c r="B118" s="761" t="s">
        <v>80</v>
      </c>
      <c r="C118" s="747"/>
      <c r="D118" s="747"/>
      <c r="E118" s="760"/>
      <c r="F118" s="747"/>
      <c r="G118" s="747"/>
      <c r="H118" s="747"/>
      <c r="I118" s="747">
        <v>2049667</v>
      </c>
      <c r="J118" s="759" t="e">
        <f t="shared" si="5"/>
        <v>#DIV/0!</v>
      </c>
      <c r="K118" s="759" t="e">
        <f t="shared" si="4"/>
        <v>#DIV/0!</v>
      </c>
      <c r="L118" s="747">
        <v>71500</v>
      </c>
      <c r="M118" s="748" t="e">
        <f>F118*#REF!/12*8</f>
        <v>#REF!</v>
      </c>
      <c r="N118" s="749">
        <f>D118*'[3]Összesen'!O118</f>
        <v>0</v>
      </c>
    </row>
    <row r="119" spans="1:14" ht="12.75">
      <c r="A119" s="758" t="s">
        <v>81</v>
      </c>
      <c r="B119" s="761" t="s">
        <v>80</v>
      </c>
      <c r="C119" s="747"/>
      <c r="D119" s="747"/>
      <c r="E119" s="760"/>
      <c r="F119" s="747"/>
      <c r="G119" s="747"/>
      <c r="H119" s="747"/>
      <c r="I119" s="747">
        <v>715000</v>
      </c>
      <c r="J119" s="759" t="e">
        <f t="shared" si="5"/>
        <v>#DIV/0!</v>
      </c>
      <c r="K119" s="759" t="e">
        <f t="shared" si="4"/>
        <v>#DIV/0!</v>
      </c>
      <c r="L119" s="747">
        <v>68000</v>
      </c>
      <c r="M119" s="748" t="e">
        <f>F119*#REF!/12*4</f>
        <v>#REF!</v>
      </c>
      <c r="N119" s="749">
        <f>D119*'[3]Összesen'!O119</f>
        <v>0</v>
      </c>
    </row>
    <row r="120" spans="1:14" ht="22.5">
      <c r="A120" s="758" t="s">
        <v>82</v>
      </c>
      <c r="B120" s="746" t="s">
        <v>83</v>
      </c>
      <c r="C120" s="747"/>
      <c r="D120" s="747"/>
      <c r="E120" s="760"/>
      <c r="F120" s="747"/>
      <c r="G120" s="747"/>
      <c r="H120" s="747"/>
      <c r="I120" s="747">
        <v>4830000</v>
      </c>
      <c r="J120" s="759" t="e">
        <f t="shared" si="5"/>
        <v>#DIV/0!</v>
      </c>
      <c r="K120" s="759" t="e">
        <f t="shared" si="4"/>
        <v>#DIV/0!</v>
      </c>
      <c r="L120" s="747">
        <v>18000</v>
      </c>
      <c r="M120" s="748" t="e">
        <f>F120*#REF!/12*8</f>
        <v>#REF!</v>
      </c>
      <c r="N120" s="749">
        <f>D120*'[3]Összesen'!O120</f>
        <v>0</v>
      </c>
    </row>
    <row r="121" spans="1:14" ht="22.5">
      <c r="A121" s="758" t="s">
        <v>84</v>
      </c>
      <c r="B121" s="746" t="s">
        <v>83</v>
      </c>
      <c r="C121" s="747"/>
      <c r="D121" s="747"/>
      <c r="E121" s="760"/>
      <c r="F121" s="747"/>
      <c r="G121" s="747"/>
      <c r="H121" s="747"/>
      <c r="I121" s="747">
        <v>2850000</v>
      </c>
      <c r="J121" s="759" t="e">
        <f t="shared" si="5"/>
        <v>#DIV/0!</v>
      </c>
      <c r="K121" s="759" t="e">
        <f t="shared" si="4"/>
        <v>#DIV/0!</v>
      </c>
      <c r="L121" s="747">
        <v>18000</v>
      </c>
      <c r="M121" s="748" t="e">
        <f>F121*#REF!/12*4</f>
        <v>#REF!</v>
      </c>
      <c r="N121" s="749">
        <f>D121*'[3]Összesen'!O121</f>
        <v>0</v>
      </c>
    </row>
    <row r="122" spans="1:14" ht="12.75">
      <c r="A122" s="758" t="s">
        <v>85</v>
      </c>
      <c r="B122" s="747" t="s">
        <v>86</v>
      </c>
      <c r="C122" s="747"/>
      <c r="D122" s="747"/>
      <c r="E122" s="760"/>
      <c r="F122" s="747"/>
      <c r="G122" s="759"/>
      <c r="H122" s="759"/>
      <c r="I122" s="759">
        <v>4530000</v>
      </c>
      <c r="J122" s="759" t="e">
        <f t="shared" si="5"/>
        <v>#DIV/0!</v>
      </c>
      <c r="K122" s="759" t="e">
        <f t="shared" si="4"/>
        <v>#DIV/0!</v>
      </c>
      <c r="L122" s="747">
        <v>45000</v>
      </c>
      <c r="M122" s="748" t="e">
        <f>F122*#REF!/12*8</f>
        <v>#REF!</v>
      </c>
      <c r="N122" s="749">
        <f>D122*'[3]Összesen'!O122</f>
        <v>0</v>
      </c>
    </row>
    <row r="123" spans="1:14" ht="12.75">
      <c r="A123" s="758" t="s">
        <v>87</v>
      </c>
      <c r="B123" s="747" t="s">
        <v>86</v>
      </c>
      <c r="C123" s="759"/>
      <c r="D123" s="747"/>
      <c r="E123" s="760"/>
      <c r="F123" s="759"/>
      <c r="G123" s="759"/>
      <c r="H123" s="759"/>
      <c r="I123" s="759">
        <v>1740000</v>
      </c>
      <c r="J123" s="759" t="e">
        <f t="shared" si="5"/>
        <v>#DIV/0!</v>
      </c>
      <c r="K123" s="759" t="e">
        <f aca="true" t="shared" si="6" ref="K123:K143">ROUND(F123/G123*H123,1)</f>
        <v>#DIV/0!</v>
      </c>
      <c r="L123" s="747">
        <v>42800</v>
      </c>
      <c r="M123" s="748" t="e">
        <f>F123*#REF!/12*4</f>
        <v>#REF!</v>
      </c>
      <c r="N123" s="749">
        <f>D123*'[3]Összesen'!O123</f>
        <v>0</v>
      </c>
    </row>
    <row r="124" spans="1:14" ht="12.75">
      <c r="A124" s="758" t="s">
        <v>88</v>
      </c>
      <c r="B124" s="747" t="s">
        <v>89</v>
      </c>
      <c r="C124" s="747">
        <v>2</v>
      </c>
      <c r="D124" s="747"/>
      <c r="E124" s="760"/>
      <c r="F124" s="747">
        <v>2</v>
      </c>
      <c r="G124" s="747"/>
      <c r="H124" s="747"/>
      <c r="I124" s="747"/>
      <c r="J124" s="759" t="e">
        <f t="shared" si="5"/>
        <v>#DIV/0!</v>
      </c>
      <c r="K124" s="759" t="e">
        <f t="shared" si="6"/>
        <v>#DIV/0!</v>
      </c>
      <c r="L124" s="747">
        <v>45000</v>
      </c>
      <c r="M124" s="748" t="e">
        <f>F124*#REF!/12*8</f>
        <v>#REF!</v>
      </c>
      <c r="N124" s="749">
        <f>F124*'[3]Összesen'!Q124</f>
        <v>60000</v>
      </c>
    </row>
    <row r="125" spans="1:14" ht="12.75">
      <c r="A125" s="758" t="s">
        <v>90</v>
      </c>
      <c r="B125" s="747" t="s">
        <v>91</v>
      </c>
      <c r="C125" s="747">
        <v>1</v>
      </c>
      <c r="D125" s="747"/>
      <c r="E125" s="760"/>
      <c r="F125" s="747">
        <v>1</v>
      </c>
      <c r="G125" s="747"/>
      <c r="H125" s="747"/>
      <c r="I125" s="747"/>
      <c r="J125" s="759" t="e">
        <f t="shared" si="5"/>
        <v>#DIV/0!</v>
      </c>
      <c r="K125" s="759" t="e">
        <f t="shared" si="6"/>
        <v>#DIV/0!</v>
      </c>
      <c r="L125" s="747">
        <v>45000</v>
      </c>
      <c r="M125" s="748" t="e">
        <f>F125*#REF!/12*8</f>
        <v>#REF!</v>
      </c>
      <c r="N125" s="749">
        <f>F125*'[3]Összesen'!Q125</f>
        <v>30000</v>
      </c>
    </row>
    <row r="126" spans="1:14" ht="12.75">
      <c r="A126" s="758" t="s">
        <v>85</v>
      </c>
      <c r="B126" s="747" t="s">
        <v>92</v>
      </c>
      <c r="C126" s="747">
        <v>2</v>
      </c>
      <c r="D126" s="747"/>
      <c r="E126" s="760"/>
      <c r="F126" s="747">
        <v>2</v>
      </c>
      <c r="G126" s="747"/>
      <c r="H126" s="747"/>
      <c r="I126" s="747"/>
      <c r="J126" s="759" t="e">
        <f t="shared" si="5"/>
        <v>#DIV/0!</v>
      </c>
      <c r="K126" s="759" t="e">
        <f t="shared" si="6"/>
        <v>#DIV/0!</v>
      </c>
      <c r="L126" s="747">
        <v>45000</v>
      </c>
      <c r="M126" s="748" t="e">
        <f>F126*#REF!/12*8</f>
        <v>#REF!</v>
      </c>
      <c r="N126" s="749">
        <f>F126*'[3]Összesen'!Q126</f>
        <v>60000</v>
      </c>
    </row>
    <row r="127" spans="1:14" ht="12.75">
      <c r="A127" s="758" t="s">
        <v>87</v>
      </c>
      <c r="B127" s="747" t="s">
        <v>89</v>
      </c>
      <c r="C127" s="747"/>
      <c r="D127" s="747">
        <v>1</v>
      </c>
      <c r="E127" s="760"/>
      <c r="F127" s="747"/>
      <c r="G127" s="747"/>
      <c r="H127" s="747"/>
      <c r="I127" s="747"/>
      <c r="J127" s="759" t="e">
        <f t="shared" si="5"/>
        <v>#DIV/0!</v>
      </c>
      <c r="K127" s="759" t="e">
        <f t="shared" si="6"/>
        <v>#DIV/0!</v>
      </c>
      <c r="L127" s="747">
        <v>42800</v>
      </c>
      <c r="M127" s="748" t="e">
        <f>F127*#REF!/12*8</f>
        <v>#REF!</v>
      </c>
      <c r="N127" s="749">
        <f>D127*'[3]Összesen'!Q127</f>
        <v>14266.666666666666</v>
      </c>
    </row>
    <row r="128" spans="1:14" ht="12.75">
      <c r="A128" s="758" t="s">
        <v>88</v>
      </c>
      <c r="B128" s="747" t="s">
        <v>91</v>
      </c>
      <c r="C128" s="747"/>
      <c r="D128" s="747">
        <v>2</v>
      </c>
      <c r="E128" s="760"/>
      <c r="F128" s="747"/>
      <c r="G128" s="747"/>
      <c r="H128" s="747"/>
      <c r="I128" s="747"/>
      <c r="J128" s="759" t="e">
        <f t="shared" si="5"/>
        <v>#DIV/0!</v>
      </c>
      <c r="K128" s="759" t="e">
        <f t="shared" si="6"/>
        <v>#DIV/0!</v>
      </c>
      <c r="L128" s="747">
        <v>42800</v>
      </c>
      <c r="M128" s="748" t="e">
        <f>F128*#REF!/12*8</f>
        <v>#REF!</v>
      </c>
      <c r="N128" s="749">
        <f>D128*'[3]Összesen'!Q128</f>
        <v>28533.333333333332</v>
      </c>
    </row>
    <row r="129" spans="1:14" ht="12.75">
      <c r="A129" s="758" t="s">
        <v>90</v>
      </c>
      <c r="B129" s="747" t="s">
        <v>92</v>
      </c>
      <c r="C129" s="747"/>
      <c r="D129" s="747">
        <v>1</v>
      </c>
      <c r="E129" s="760"/>
      <c r="F129" s="747"/>
      <c r="G129" s="747"/>
      <c r="H129" s="747"/>
      <c r="I129" s="747"/>
      <c r="J129" s="759" t="e">
        <f t="shared" si="5"/>
        <v>#DIV/0!</v>
      </c>
      <c r="K129" s="759" t="e">
        <f t="shared" si="6"/>
        <v>#DIV/0!</v>
      </c>
      <c r="L129" s="747">
        <v>42800</v>
      </c>
      <c r="M129" s="748" t="e">
        <f>F129*#REF!/12*8</f>
        <v>#REF!</v>
      </c>
      <c r="N129" s="749">
        <f>D129*'[3]Összesen'!Q129</f>
        <v>14266.666666666666</v>
      </c>
    </row>
    <row r="130" spans="1:14" ht="12.75">
      <c r="A130" s="758" t="s">
        <v>93</v>
      </c>
      <c r="B130" s="747" t="s">
        <v>94</v>
      </c>
      <c r="C130" s="747"/>
      <c r="D130" s="747"/>
      <c r="E130" s="760"/>
      <c r="F130" s="747"/>
      <c r="G130" s="747"/>
      <c r="H130" s="747"/>
      <c r="I130" s="747">
        <v>576000</v>
      </c>
      <c r="J130" s="759" t="e">
        <f t="shared" si="5"/>
        <v>#DIV/0!</v>
      </c>
      <c r="K130" s="759" t="e">
        <f t="shared" si="6"/>
        <v>#DIV/0!</v>
      </c>
      <c r="L130" s="747"/>
      <c r="M130" s="748" t="e">
        <f>F130*#REF!/12*8</f>
        <v>#REF!</v>
      </c>
      <c r="N130" s="749"/>
    </row>
    <row r="131" spans="1:14" ht="12.75">
      <c r="A131" s="758" t="s">
        <v>95</v>
      </c>
      <c r="B131" s="747" t="s">
        <v>96</v>
      </c>
      <c r="C131" s="747"/>
      <c r="D131" s="747">
        <v>8</v>
      </c>
      <c r="E131" s="760"/>
      <c r="F131" s="747"/>
      <c r="G131" s="747"/>
      <c r="H131" s="747"/>
      <c r="I131" s="747"/>
      <c r="J131" s="759" t="e">
        <f t="shared" si="5"/>
        <v>#DIV/0!</v>
      </c>
      <c r="K131" s="759" t="e">
        <f t="shared" si="6"/>
        <v>#DIV/0!</v>
      </c>
      <c r="L131" s="747">
        <v>20000</v>
      </c>
      <c r="M131" s="748" t="e">
        <f>F131*#REF!/12*8</f>
        <v>#REF!</v>
      </c>
      <c r="N131" s="749">
        <f>D131*'[3]Összesen'!Q131</f>
        <v>160000</v>
      </c>
    </row>
    <row r="132" spans="1:14" ht="22.5">
      <c r="A132" s="758" t="s">
        <v>97</v>
      </c>
      <c r="B132" s="746" t="s">
        <v>98</v>
      </c>
      <c r="C132" s="747"/>
      <c r="D132" s="747"/>
      <c r="E132" s="760"/>
      <c r="F132" s="747"/>
      <c r="G132" s="747"/>
      <c r="H132" s="747"/>
      <c r="I132" s="747">
        <v>44961000</v>
      </c>
      <c r="J132" s="759" t="e">
        <f t="shared" si="5"/>
        <v>#DIV/0!</v>
      </c>
      <c r="K132" s="759" t="e">
        <f t="shared" si="6"/>
        <v>#DIV/0!</v>
      </c>
      <c r="L132" s="747">
        <v>65000</v>
      </c>
      <c r="M132" s="748" t="e">
        <f>F132*#REF!/12*8</f>
        <v>#REF!</v>
      </c>
      <c r="N132" s="749">
        <f>D132*'[3]Összesen'!Q132</f>
        <v>0</v>
      </c>
    </row>
    <row r="133" spans="1:14" ht="12.75">
      <c r="A133" s="758" t="s">
        <v>99</v>
      </c>
      <c r="B133" s="746" t="s">
        <v>100</v>
      </c>
      <c r="C133" s="747"/>
      <c r="D133" s="747">
        <v>90</v>
      </c>
      <c r="E133" s="760"/>
      <c r="F133" s="747"/>
      <c r="G133" s="747"/>
      <c r="H133" s="747"/>
      <c r="I133" s="747"/>
      <c r="J133" s="759" t="e">
        <f t="shared" si="5"/>
        <v>#DIV/0!</v>
      </c>
      <c r="K133" s="759" t="e">
        <f t="shared" si="6"/>
        <v>#DIV/0!</v>
      </c>
      <c r="L133" s="747">
        <v>65000</v>
      </c>
      <c r="M133" s="748" t="e">
        <f>F133*#REF!/12*8</f>
        <v>#REF!</v>
      </c>
      <c r="N133" s="749">
        <f>D133*'[3]Összesen'!Q133</f>
        <v>5850000</v>
      </c>
    </row>
    <row r="134" spans="1:14" ht="12.75">
      <c r="A134" s="758" t="s">
        <v>101</v>
      </c>
      <c r="B134" s="746" t="s">
        <v>102</v>
      </c>
      <c r="C134" s="747"/>
      <c r="D134" s="747"/>
      <c r="E134" s="760"/>
      <c r="F134" s="747"/>
      <c r="G134" s="747"/>
      <c r="H134" s="747"/>
      <c r="I134" s="747"/>
      <c r="J134" s="759" t="e">
        <f t="shared" si="5"/>
        <v>#DIV/0!</v>
      </c>
      <c r="K134" s="759" t="e">
        <f t="shared" si="6"/>
        <v>#DIV/0!</v>
      </c>
      <c r="L134" s="747">
        <v>65000</v>
      </c>
      <c r="M134" s="748" t="e">
        <f>F134*#REF!/12*8</f>
        <v>#REF!</v>
      </c>
      <c r="N134" s="749">
        <f>D134*'[3]Összesen'!Q134</f>
        <v>0</v>
      </c>
    </row>
    <row r="135" spans="1:14" ht="22.5">
      <c r="A135" s="758" t="s">
        <v>103</v>
      </c>
      <c r="B135" s="746" t="s">
        <v>104</v>
      </c>
      <c r="C135" s="747"/>
      <c r="D135" s="747"/>
      <c r="E135" s="760"/>
      <c r="F135" s="747"/>
      <c r="G135" s="747"/>
      <c r="H135" s="747"/>
      <c r="I135" s="747"/>
      <c r="J135" s="759" t="e">
        <f t="shared" si="5"/>
        <v>#DIV/0!</v>
      </c>
      <c r="K135" s="759" t="e">
        <f t="shared" si="6"/>
        <v>#DIV/0!</v>
      </c>
      <c r="L135" s="747">
        <v>65000</v>
      </c>
      <c r="M135" s="748" t="e">
        <f>F135*#REF!/12*8</f>
        <v>#REF!</v>
      </c>
      <c r="N135" s="749">
        <f>D135*'[3]Összesen'!Q135</f>
        <v>0</v>
      </c>
    </row>
    <row r="136" spans="1:14" ht="22.5">
      <c r="A136" s="758" t="s">
        <v>105</v>
      </c>
      <c r="B136" s="746" t="s">
        <v>106</v>
      </c>
      <c r="C136" s="747"/>
      <c r="D136" s="747"/>
      <c r="E136" s="760"/>
      <c r="F136" s="747"/>
      <c r="G136" s="747"/>
      <c r="H136" s="747"/>
      <c r="I136" s="747"/>
      <c r="J136" s="759" t="e">
        <f t="shared" si="5"/>
        <v>#DIV/0!</v>
      </c>
      <c r="K136" s="759" t="e">
        <f t="shared" si="6"/>
        <v>#DIV/0!</v>
      </c>
      <c r="L136" s="747">
        <v>65000</v>
      </c>
      <c r="M136" s="748" t="e">
        <f>F136*#REF!/12*8</f>
        <v>#REF!</v>
      </c>
      <c r="N136" s="749">
        <f>D136*'[3]Összesen'!Q136</f>
        <v>0</v>
      </c>
    </row>
    <row r="137" spans="1:14" ht="22.5">
      <c r="A137" s="758" t="s">
        <v>107</v>
      </c>
      <c r="B137" s="746" t="s">
        <v>108</v>
      </c>
      <c r="C137" s="747"/>
      <c r="D137" s="747"/>
      <c r="E137" s="760"/>
      <c r="F137" s="747"/>
      <c r="G137" s="747"/>
      <c r="H137" s="747"/>
      <c r="I137" s="747"/>
      <c r="J137" s="759" t="e">
        <f t="shared" si="5"/>
        <v>#DIV/0!</v>
      </c>
      <c r="K137" s="759" t="e">
        <f t="shared" si="6"/>
        <v>#DIV/0!</v>
      </c>
      <c r="L137" s="747">
        <v>65000</v>
      </c>
      <c r="M137" s="748" t="e">
        <f>F137*#REF!/12*8</f>
        <v>#REF!</v>
      </c>
      <c r="N137" s="749">
        <f>D137*'[3]Összesen'!Q137</f>
        <v>0</v>
      </c>
    </row>
    <row r="138" spans="1:14" ht="12.75">
      <c r="A138" s="758" t="s">
        <v>109</v>
      </c>
      <c r="B138" s="747" t="s">
        <v>110</v>
      </c>
      <c r="C138" s="747"/>
      <c r="D138" s="747">
        <v>124</v>
      </c>
      <c r="E138" s="760"/>
      <c r="F138" s="747">
        <v>107</v>
      </c>
      <c r="G138" s="747"/>
      <c r="H138" s="747"/>
      <c r="I138" s="747">
        <v>952000</v>
      </c>
      <c r="J138" s="759" t="e">
        <f t="shared" si="5"/>
        <v>#DIV/0!</v>
      </c>
      <c r="K138" s="759" t="e">
        <f t="shared" si="6"/>
        <v>#DIV/0!</v>
      </c>
      <c r="L138" s="747">
        <v>10000</v>
      </c>
      <c r="M138" s="748"/>
      <c r="N138" s="749">
        <v>1240000</v>
      </c>
    </row>
    <row r="139" spans="1:14" ht="12.75">
      <c r="A139" s="758" t="s">
        <v>111</v>
      </c>
      <c r="B139" s="747" t="s">
        <v>112</v>
      </c>
      <c r="C139" s="747"/>
      <c r="D139" s="747">
        <v>429</v>
      </c>
      <c r="E139" s="760"/>
      <c r="F139" s="747"/>
      <c r="G139" s="747"/>
      <c r="H139" s="747"/>
      <c r="I139" s="747">
        <v>2741000</v>
      </c>
      <c r="J139" s="759" t="e">
        <f t="shared" si="5"/>
        <v>#DIV/0!</v>
      </c>
      <c r="K139" s="759" t="e">
        <f t="shared" si="6"/>
        <v>#DIV/0!</v>
      </c>
      <c r="L139" s="747">
        <v>1000</v>
      </c>
      <c r="M139" s="748" t="e">
        <f>F139*#REF!/12*8</f>
        <v>#REF!</v>
      </c>
      <c r="N139" s="749">
        <f>D139*'[3]Összesen'!Q139</f>
        <v>429000</v>
      </c>
    </row>
    <row r="140" spans="1:14" ht="12.75">
      <c r="A140" s="758" t="s">
        <v>113</v>
      </c>
      <c r="B140" s="747" t="s">
        <v>114</v>
      </c>
      <c r="C140" s="747"/>
      <c r="D140" s="747"/>
      <c r="E140" s="760"/>
      <c r="F140" s="747"/>
      <c r="G140" s="747"/>
      <c r="H140" s="747"/>
      <c r="I140" s="747">
        <v>5520000</v>
      </c>
      <c r="J140" s="759" t="e">
        <f t="shared" si="5"/>
        <v>#DIV/0!</v>
      </c>
      <c r="K140" s="759" t="e">
        <f t="shared" si="6"/>
        <v>#DIV/0!</v>
      </c>
      <c r="L140" s="747">
        <v>240000</v>
      </c>
      <c r="M140" s="748" t="e">
        <f>F140*#REF!/12*8</f>
        <v>#REF!</v>
      </c>
      <c r="N140" s="749"/>
    </row>
    <row r="141" spans="1:14" ht="12.75">
      <c r="A141" s="758" t="s">
        <v>113</v>
      </c>
      <c r="B141" s="747" t="s">
        <v>114</v>
      </c>
      <c r="C141" s="747"/>
      <c r="D141" s="747"/>
      <c r="E141" s="760"/>
      <c r="F141" s="747"/>
      <c r="G141" s="747"/>
      <c r="H141" s="747"/>
      <c r="I141" s="747"/>
      <c r="J141" s="759" t="e">
        <f t="shared" si="5"/>
        <v>#DIV/0!</v>
      </c>
      <c r="K141" s="759" t="e">
        <f t="shared" si="6"/>
        <v>#DIV/0!</v>
      </c>
      <c r="L141" s="747">
        <v>239000</v>
      </c>
      <c r="M141" s="748" t="e">
        <f>F141*#REF!/12*8</f>
        <v>#REF!</v>
      </c>
      <c r="N141" s="749"/>
    </row>
    <row r="142" spans="1:14" ht="12.75">
      <c r="A142" s="758" t="s">
        <v>115</v>
      </c>
      <c r="B142" s="747" t="s">
        <v>116</v>
      </c>
      <c r="C142" s="747"/>
      <c r="D142" s="747"/>
      <c r="E142" s="760"/>
      <c r="F142" s="747"/>
      <c r="G142" s="747"/>
      <c r="H142" s="747"/>
      <c r="I142" s="747">
        <v>2600000</v>
      </c>
      <c r="J142" s="759" t="e">
        <f t="shared" si="5"/>
        <v>#DIV/0!</v>
      </c>
      <c r="K142" s="759" t="e">
        <f t="shared" si="6"/>
        <v>#DIV/0!</v>
      </c>
      <c r="L142" s="747">
        <v>325000</v>
      </c>
      <c r="M142" s="748" t="e">
        <f>F142*#REF!/12*8</f>
        <v>#REF!</v>
      </c>
      <c r="N142" s="749">
        <f>D142*'[3]Összesen'!O142</f>
        <v>0</v>
      </c>
    </row>
    <row r="143" spans="1:14" ht="12.75">
      <c r="A143" s="758" t="s">
        <v>115</v>
      </c>
      <c r="B143" s="747" t="s">
        <v>116</v>
      </c>
      <c r="C143" s="747"/>
      <c r="D143" s="747"/>
      <c r="E143" s="760"/>
      <c r="F143" s="747"/>
      <c r="G143" s="747"/>
      <c r="H143" s="747"/>
      <c r="I143" s="747"/>
      <c r="J143" s="759" t="e">
        <f t="shared" si="5"/>
        <v>#DIV/0!</v>
      </c>
      <c r="K143" s="759" t="e">
        <f t="shared" si="6"/>
        <v>#DIV/0!</v>
      </c>
      <c r="L143" s="747">
        <v>322000</v>
      </c>
      <c r="M143" s="748" t="e">
        <f>F143*#REF!/12*8</f>
        <v>#REF!</v>
      </c>
      <c r="N143" s="749">
        <f>D143*'[3]Összesen'!O143</f>
        <v>0</v>
      </c>
    </row>
    <row r="144" spans="1:14" ht="12.75">
      <c r="A144" s="758"/>
      <c r="B144" s="747" t="s">
        <v>117</v>
      </c>
      <c r="C144" s="747"/>
      <c r="D144" s="747">
        <v>429</v>
      </c>
      <c r="E144" s="760"/>
      <c r="F144" s="747"/>
      <c r="G144" s="747"/>
      <c r="H144" s="747"/>
      <c r="I144" s="747"/>
      <c r="J144" s="759"/>
      <c r="K144" s="759"/>
      <c r="L144" s="747">
        <v>430</v>
      </c>
      <c r="M144" s="748"/>
      <c r="N144" s="749">
        <v>183612</v>
      </c>
    </row>
    <row r="145" spans="1:14" ht="12.75">
      <c r="A145" s="758"/>
      <c r="B145" s="747" t="s">
        <v>117</v>
      </c>
      <c r="C145" s="747"/>
      <c r="D145" s="747"/>
      <c r="E145" s="760"/>
      <c r="F145" s="747"/>
      <c r="G145" s="747"/>
      <c r="H145" s="747"/>
      <c r="I145" s="747"/>
      <c r="J145" s="759"/>
      <c r="K145" s="759"/>
      <c r="L145" s="747">
        <v>430</v>
      </c>
      <c r="M145" s="748"/>
      <c r="N145" s="749">
        <f>D145*'[3]Összesen'!O145</f>
        <v>0</v>
      </c>
    </row>
    <row r="146" spans="1:14" ht="23.25" customHeight="1">
      <c r="A146" s="758">
        <v>18</v>
      </c>
      <c r="B146" s="746" t="s">
        <v>118</v>
      </c>
      <c r="C146" s="747"/>
      <c r="D146" s="747"/>
      <c r="E146" s="760"/>
      <c r="F146" s="747"/>
      <c r="G146" s="747"/>
      <c r="H146" s="747"/>
      <c r="I146" s="747"/>
      <c r="J146" s="759"/>
      <c r="K146" s="759" t="e">
        <f>ROUND(F146/G146*H146,1)</f>
        <v>#DIV/0!</v>
      </c>
      <c r="L146" s="747"/>
      <c r="M146" s="748" t="e">
        <f>F146*#REF!/12*8</f>
        <v>#REF!</v>
      </c>
      <c r="N146" s="749">
        <f>D146*'[3]Összesen'!O146</f>
        <v>0</v>
      </c>
    </row>
    <row r="147" spans="1:14" ht="13.5" thickBot="1">
      <c r="A147" s="1143" t="s">
        <v>119</v>
      </c>
      <c r="B147" s="1144"/>
      <c r="C147" s="1144"/>
      <c r="D147" s="1144"/>
      <c r="E147" s="1144"/>
      <c r="F147" s="1144"/>
      <c r="G147" s="1144"/>
      <c r="H147" s="1144"/>
      <c r="I147" s="1144"/>
      <c r="J147" s="1144"/>
      <c r="K147" s="1144"/>
      <c r="L147" s="747">
        <v>1061</v>
      </c>
      <c r="M147" s="762" t="e">
        <f>SUM(M36:M146)</f>
        <v>#REF!</v>
      </c>
      <c r="N147" s="802">
        <f>SUM(N39:N146)</f>
        <v>97550721.91173717</v>
      </c>
    </row>
    <row r="148" spans="1:14" ht="13.5" thickBot="1">
      <c r="A148" s="764"/>
      <c r="B148" s="764"/>
      <c r="C148" s="764"/>
      <c r="D148" s="764"/>
      <c r="E148" s="764"/>
      <c r="F148" s="764"/>
      <c r="G148" s="764"/>
      <c r="H148" s="764"/>
      <c r="I148" s="764"/>
      <c r="J148" s="764"/>
      <c r="K148" s="764"/>
      <c r="L148" s="764"/>
      <c r="M148" s="764"/>
      <c r="N148" s="805"/>
    </row>
    <row r="149" spans="1:14" ht="13.5" thickBot="1">
      <c r="A149" s="765" t="s">
        <v>120</v>
      </c>
      <c r="B149" s="766" t="s">
        <v>121</v>
      </c>
      <c r="C149" s="766">
        <v>37</v>
      </c>
      <c r="D149" s="766"/>
      <c r="E149" s="766"/>
      <c r="F149" s="766">
        <v>37</v>
      </c>
      <c r="G149" s="766"/>
      <c r="H149" s="766"/>
      <c r="I149" s="766"/>
      <c r="J149" s="766"/>
      <c r="K149" s="766"/>
      <c r="L149" s="767">
        <v>11700</v>
      </c>
      <c r="M149" s="767"/>
      <c r="N149" s="804">
        <v>288600</v>
      </c>
    </row>
    <row r="150" spans="1:14" ht="13.5" thickBot="1">
      <c r="A150" s="765" t="s">
        <v>120</v>
      </c>
      <c r="B150" s="766" t="s">
        <v>122</v>
      </c>
      <c r="C150" s="770"/>
      <c r="D150" s="770">
        <v>37</v>
      </c>
      <c r="E150" s="770"/>
      <c r="F150" s="770"/>
      <c r="G150" s="770"/>
      <c r="H150" s="770"/>
      <c r="I150" s="770"/>
      <c r="J150" s="770"/>
      <c r="K150" s="770"/>
      <c r="L150" s="771">
        <v>11700</v>
      </c>
      <c r="M150" s="767"/>
      <c r="N150" s="804">
        <v>144300</v>
      </c>
    </row>
    <row r="151" spans="1:14" ht="0.75" customHeight="1">
      <c r="A151" s="745"/>
      <c r="B151" s="747"/>
      <c r="C151" s="747"/>
      <c r="D151" s="747"/>
      <c r="E151" s="747"/>
      <c r="F151" s="747"/>
      <c r="G151" s="747"/>
      <c r="H151" s="747"/>
      <c r="I151" s="747"/>
      <c r="J151" s="747"/>
      <c r="K151" s="747"/>
      <c r="L151" s="771"/>
      <c r="M151" s="767"/>
      <c r="N151" s="804"/>
    </row>
    <row r="152" spans="1:14" ht="12.75" hidden="1">
      <c r="A152" s="745"/>
      <c r="B152" s="747"/>
      <c r="C152" s="747"/>
      <c r="D152" s="747"/>
      <c r="E152" s="747"/>
      <c r="F152" s="770"/>
      <c r="G152" s="770"/>
      <c r="H152" s="770"/>
      <c r="I152" s="770"/>
      <c r="J152" s="770"/>
      <c r="K152" s="770"/>
      <c r="L152" s="771"/>
      <c r="M152" s="767"/>
      <c r="N152" s="804"/>
    </row>
    <row r="153" spans="1:14" ht="22.5" customHeight="1" hidden="1">
      <c r="A153" s="772"/>
      <c r="B153" s="773"/>
      <c r="C153" s="747"/>
      <c r="D153" s="747"/>
      <c r="E153" s="747"/>
      <c r="F153" s="770"/>
      <c r="G153" s="770"/>
      <c r="H153" s="770"/>
      <c r="I153" s="770"/>
      <c r="J153" s="770"/>
      <c r="K153" s="770"/>
      <c r="L153" s="771"/>
      <c r="M153" s="767"/>
      <c r="N153" s="804"/>
    </row>
    <row r="154" spans="1:14" ht="24" customHeight="1" hidden="1">
      <c r="A154" s="745"/>
      <c r="B154" s="746"/>
      <c r="C154" s="747"/>
      <c r="D154" s="747"/>
      <c r="E154" s="747"/>
      <c r="F154" s="747"/>
      <c r="G154" s="747"/>
      <c r="H154" s="747"/>
      <c r="I154" s="747"/>
      <c r="J154" s="747"/>
      <c r="K154" s="747"/>
      <c r="L154" s="771"/>
      <c r="M154" s="767"/>
      <c r="N154" s="804"/>
    </row>
    <row r="155" spans="1:14" ht="24" customHeight="1" hidden="1">
      <c r="A155" s="745"/>
      <c r="B155" s="746"/>
      <c r="C155" s="747"/>
      <c r="D155" s="747"/>
      <c r="E155" s="747"/>
      <c r="F155" s="747"/>
      <c r="G155" s="747"/>
      <c r="H155" s="747"/>
      <c r="I155" s="747"/>
      <c r="J155" s="747"/>
      <c r="K155" s="747"/>
      <c r="L155" s="771"/>
      <c r="M155" s="771"/>
      <c r="N155" s="804"/>
    </row>
    <row r="156" spans="1:14" ht="12.75" hidden="1">
      <c r="A156" s="745"/>
      <c r="B156" s="747"/>
      <c r="C156" s="747"/>
      <c r="D156" s="747"/>
      <c r="E156" s="747"/>
      <c r="F156" s="747"/>
      <c r="G156" s="747"/>
      <c r="H156" s="747"/>
      <c r="I156" s="747"/>
      <c r="J156" s="747"/>
      <c r="K156" s="747"/>
      <c r="L156" s="771"/>
      <c r="M156" s="771"/>
      <c r="N156" s="804"/>
    </row>
    <row r="157" spans="1:14" ht="12.75" hidden="1">
      <c r="A157" s="745"/>
      <c r="B157" s="747"/>
      <c r="C157" s="747"/>
      <c r="D157" s="747"/>
      <c r="E157" s="747"/>
      <c r="F157" s="770"/>
      <c r="G157" s="770"/>
      <c r="H157" s="770"/>
      <c r="I157" s="770"/>
      <c r="J157" s="770"/>
      <c r="K157" s="770"/>
      <c r="L157" s="771"/>
      <c r="M157" s="771"/>
      <c r="N157" s="804"/>
    </row>
    <row r="158" spans="1:14" ht="12.75" hidden="1">
      <c r="A158" s="745"/>
      <c r="B158" s="747"/>
      <c r="C158" s="747"/>
      <c r="D158" s="747"/>
      <c r="E158" s="747"/>
      <c r="F158" s="770"/>
      <c r="G158" s="770"/>
      <c r="H158" s="770"/>
      <c r="I158" s="770"/>
      <c r="J158" s="770"/>
      <c r="K158" s="770"/>
      <c r="L158" s="771"/>
      <c r="M158" s="771"/>
      <c r="N158" s="804"/>
    </row>
    <row r="159" spans="1:14" ht="12.75" hidden="1">
      <c r="A159" s="745"/>
      <c r="B159" s="747"/>
      <c r="C159" s="747"/>
      <c r="D159" s="747"/>
      <c r="E159" s="747"/>
      <c r="F159" s="770"/>
      <c r="G159" s="770"/>
      <c r="H159" s="770"/>
      <c r="I159" s="770"/>
      <c r="J159" s="770"/>
      <c r="K159" s="770"/>
      <c r="L159" s="771"/>
      <c r="M159" s="771"/>
      <c r="N159" s="804"/>
    </row>
    <row r="160" spans="1:14" ht="12.75" hidden="1">
      <c r="A160" s="745"/>
      <c r="B160" s="747"/>
      <c r="C160" s="747"/>
      <c r="D160" s="747"/>
      <c r="E160" s="747"/>
      <c r="F160" s="770"/>
      <c r="G160" s="770"/>
      <c r="H160" s="770"/>
      <c r="I160" s="770"/>
      <c r="J160" s="770"/>
      <c r="K160" s="770"/>
      <c r="L160" s="771"/>
      <c r="M160" s="771"/>
      <c r="N160" s="804"/>
    </row>
    <row r="161" spans="1:14" ht="13.5" thickBot="1">
      <c r="A161" s="1143"/>
      <c r="B161" s="1144"/>
      <c r="C161" s="1144"/>
      <c r="D161" s="1144"/>
      <c r="E161" s="1144"/>
      <c r="F161" s="1144"/>
      <c r="G161" s="1144"/>
      <c r="H161" s="1144"/>
      <c r="I161" s="1144"/>
      <c r="J161" s="1144"/>
      <c r="K161" s="1144"/>
      <c r="L161" s="762"/>
      <c r="M161" s="762"/>
      <c r="N161" s="802">
        <f>SUM(N149:N160)</f>
        <v>432900</v>
      </c>
    </row>
    <row r="162" spans="1:14" ht="1.5" customHeight="1">
      <c r="A162" s="774"/>
      <c r="B162" s="774"/>
      <c r="C162" s="774"/>
      <c r="D162" s="774"/>
      <c r="E162" s="774"/>
      <c r="F162" s="774"/>
      <c r="G162" s="774"/>
      <c r="H162" s="774"/>
      <c r="I162" s="774"/>
      <c r="J162" s="774"/>
      <c r="K162" s="774"/>
      <c r="L162" s="774"/>
      <c r="M162" s="774"/>
      <c r="N162" s="802"/>
    </row>
    <row r="163" spans="1:14" ht="1.5" customHeight="1" hidden="1">
      <c r="A163" s="775" t="s">
        <v>139</v>
      </c>
      <c r="B163" s="776" t="s">
        <v>140</v>
      </c>
      <c r="C163" s="776"/>
      <c r="D163" s="776"/>
      <c r="E163" s="776"/>
      <c r="F163" s="776"/>
      <c r="G163" s="776"/>
      <c r="H163" s="776"/>
      <c r="I163" s="776"/>
      <c r="J163" s="776"/>
      <c r="K163" s="776"/>
      <c r="L163" s="777"/>
      <c r="M163" s="777"/>
      <c r="N163" s="804"/>
    </row>
    <row r="164" spans="1:14" ht="12.75" hidden="1">
      <c r="A164" s="778"/>
      <c r="B164" s="779" t="s">
        <v>141</v>
      </c>
      <c r="C164" s="779"/>
      <c r="D164" s="779"/>
      <c r="E164" s="779"/>
      <c r="F164" s="779"/>
      <c r="G164" s="779"/>
      <c r="H164" s="779"/>
      <c r="I164" s="779"/>
      <c r="J164" s="779"/>
      <c r="K164" s="779"/>
      <c r="L164" s="780"/>
      <c r="M164" s="780"/>
      <c r="N164" s="804"/>
    </row>
    <row r="165" spans="1:14" ht="12.75" hidden="1">
      <c r="A165" s="778" t="s">
        <v>142</v>
      </c>
      <c r="B165" s="779" t="s">
        <v>143</v>
      </c>
      <c r="C165" s="779"/>
      <c r="D165" s="779"/>
      <c r="E165" s="779"/>
      <c r="F165" s="779"/>
      <c r="G165" s="779"/>
      <c r="H165" s="779"/>
      <c r="I165" s="779"/>
      <c r="J165" s="779"/>
      <c r="K165" s="779"/>
      <c r="L165" s="780"/>
      <c r="M165" s="780"/>
      <c r="N165" s="804"/>
    </row>
    <row r="166" spans="1:14" ht="13.5" hidden="1" thickBot="1">
      <c r="A166" s="1132" t="s">
        <v>144</v>
      </c>
      <c r="B166" s="1133"/>
      <c r="C166" s="1133"/>
      <c r="D166" s="1133"/>
      <c r="E166" s="1133"/>
      <c r="F166" s="1133"/>
      <c r="G166" s="1133"/>
      <c r="H166" s="1133"/>
      <c r="I166" s="1133"/>
      <c r="J166" s="1133"/>
      <c r="K166" s="1133"/>
      <c r="L166" s="782"/>
      <c r="M166" s="782"/>
      <c r="N166" s="802"/>
    </row>
    <row r="167" spans="1:14" ht="13.5" thickBot="1">
      <c r="A167" s="764"/>
      <c r="B167" s="764"/>
      <c r="C167" s="764"/>
      <c r="D167" s="764"/>
      <c r="E167" s="764"/>
      <c r="F167" s="764"/>
      <c r="G167" s="764"/>
      <c r="H167" s="764"/>
      <c r="I167" s="764"/>
      <c r="J167" s="764"/>
      <c r="K167" s="764"/>
      <c r="L167" s="764"/>
      <c r="M167" s="764"/>
      <c r="N167" s="809"/>
    </row>
    <row r="168" spans="1:14" ht="14.25" thickBot="1" thickTop="1">
      <c r="A168" s="1135" t="s">
        <v>349</v>
      </c>
      <c r="B168" s="1136"/>
      <c r="C168" s="1136"/>
      <c r="D168" s="1136"/>
      <c r="E168" s="1136"/>
      <c r="F168" s="1136"/>
      <c r="G168" s="1136"/>
      <c r="H168" s="1136"/>
      <c r="I168" s="1136"/>
      <c r="J168" s="1136"/>
      <c r="K168" s="1136"/>
      <c r="L168" s="784"/>
      <c r="M168" s="784"/>
      <c r="N168" s="810">
        <f>N147+N161</f>
        <v>97983621.91173717</v>
      </c>
    </row>
    <row r="169" spans="1:14" ht="13.5" thickTop="1">
      <c r="A169" s="760"/>
      <c r="B169" s="760"/>
      <c r="C169" s="760"/>
      <c r="D169" s="760"/>
      <c r="E169" s="760"/>
      <c r="F169" s="760"/>
      <c r="G169" s="760"/>
      <c r="H169" s="760"/>
      <c r="I169" s="760"/>
      <c r="J169" s="760"/>
      <c r="K169" s="760"/>
      <c r="L169" s="760"/>
      <c r="M169" s="760"/>
      <c r="N169" s="760"/>
    </row>
    <row r="170" spans="1:14" ht="12.75">
      <c r="A170" s="760"/>
      <c r="B170" s="760"/>
      <c r="C170" s="760"/>
      <c r="D170" s="760"/>
      <c r="E170" s="760"/>
      <c r="F170" s="760"/>
      <c r="G170" s="760"/>
      <c r="H170" s="760"/>
      <c r="I170" s="760"/>
      <c r="J170" s="760"/>
      <c r="K170" s="760"/>
      <c r="L170" s="760"/>
      <c r="M170" s="760"/>
      <c r="N170" s="760"/>
    </row>
    <row r="171" spans="1:14" ht="12.75">
      <c r="A171" s="760"/>
      <c r="B171" s="760"/>
      <c r="C171" s="760"/>
      <c r="D171" s="760"/>
      <c r="E171" s="760"/>
      <c r="F171" s="760"/>
      <c r="G171" s="760"/>
      <c r="H171" s="760"/>
      <c r="I171" s="760"/>
      <c r="J171" s="760"/>
      <c r="K171" s="760"/>
      <c r="L171" s="760"/>
      <c r="M171" s="760"/>
      <c r="N171" s="760"/>
    </row>
    <row r="172" spans="1:14" ht="12.75">
      <c r="A172" s="760"/>
      <c r="B172" s="760"/>
      <c r="C172" s="760"/>
      <c r="D172" s="760"/>
      <c r="E172" s="760"/>
      <c r="F172" s="760"/>
      <c r="G172" s="760"/>
      <c r="H172" s="760"/>
      <c r="I172" s="760"/>
      <c r="J172" s="760"/>
      <c r="K172" s="760"/>
      <c r="L172" s="760"/>
      <c r="M172" s="760"/>
      <c r="N172" s="760"/>
    </row>
    <row r="173" spans="1:14" ht="12.75">
      <c r="A173" s="760"/>
      <c r="B173" s="760"/>
      <c r="C173" s="760"/>
      <c r="D173" s="760"/>
      <c r="E173" s="760"/>
      <c r="F173" s="760"/>
      <c r="G173" s="760"/>
      <c r="H173" s="760"/>
      <c r="I173" s="760"/>
      <c r="J173" s="760"/>
      <c r="K173" s="760"/>
      <c r="L173" s="760"/>
      <c r="M173" s="760"/>
      <c r="N173" s="760"/>
    </row>
    <row r="174" spans="1:14" ht="12.75">
      <c r="A174" s="760"/>
      <c r="B174" s="760"/>
      <c r="C174" s="760"/>
      <c r="D174" s="760"/>
      <c r="E174" s="760"/>
      <c r="F174" s="760"/>
      <c r="G174" s="760"/>
      <c r="H174" s="760"/>
      <c r="I174" s="760"/>
      <c r="J174" s="760"/>
      <c r="K174" s="760"/>
      <c r="L174" s="760"/>
      <c r="M174" s="760"/>
      <c r="N174" s="760"/>
    </row>
    <row r="175" spans="1:14" ht="12.75">
      <c r="A175" s="760"/>
      <c r="B175" s="760"/>
      <c r="C175" s="760"/>
      <c r="D175" s="760"/>
      <c r="E175" s="760"/>
      <c r="F175" s="760"/>
      <c r="G175" s="760"/>
      <c r="H175" s="760"/>
      <c r="I175" s="760"/>
      <c r="J175" s="760"/>
      <c r="K175" s="760"/>
      <c r="L175" s="760"/>
      <c r="M175" s="760"/>
      <c r="N175" s="760"/>
    </row>
    <row r="176" spans="1:14" ht="12.75">
      <c r="A176" s="760"/>
      <c r="B176" s="760"/>
      <c r="C176" s="760"/>
      <c r="D176" s="760"/>
      <c r="E176" s="760"/>
      <c r="F176" s="760"/>
      <c r="G176" s="760"/>
      <c r="H176" s="760"/>
      <c r="I176" s="760"/>
      <c r="J176" s="760"/>
      <c r="K176" s="760"/>
      <c r="L176" s="760"/>
      <c r="M176" s="760"/>
      <c r="N176" s="760"/>
    </row>
    <row r="177" spans="1:14" ht="12.75">
      <c r="A177" s="760"/>
      <c r="B177" s="760"/>
      <c r="C177" s="760"/>
      <c r="D177" s="760"/>
      <c r="E177" s="760"/>
      <c r="F177" s="760"/>
      <c r="G177" s="760"/>
      <c r="H177" s="760"/>
      <c r="I177" s="760"/>
      <c r="J177" s="760"/>
      <c r="K177" s="760"/>
      <c r="L177" s="760"/>
      <c r="M177" s="760"/>
      <c r="N177" s="760"/>
    </row>
    <row r="178" spans="1:14" ht="12.75">
      <c r="A178" s="760"/>
      <c r="B178" s="760"/>
      <c r="C178" s="760"/>
      <c r="D178" s="760"/>
      <c r="E178" s="760"/>
      <c r="F178" s="760"/>
      <c r="G178" s="760"/>
      <c r="H178" s="760"/>
      <c r="I178" s="760"/>
      <c r="J178" s="760"/>
      <c r="K178" s="760"/>
      <c r="L178" s="760"/>
      <c r="M178" s="760"/>
      <c r="N178" s="760"/>
    </row>
    <row r="179" spans="1:14" ht="12.75">
      <c r="A179" s="760"/>
      <c r="B179" s="760"/>
      <c r="C179" s="760"/>
      <c r="D179" s="760"/>
      <c r="E179" s="760"/>
      <c r="F179" s="760"/>
      <c r="G179" s="760"/>
      <c r="H179" s="760"/>
      <c r="I179" s="760"/>
      <c r="J179" s="760"/>
      <c r="K179" s="760"/>
      <c r="L179" s="760"/>
      <c r="M179" s="760"/>
      <c r="N179" s="760"/>
    </row>
    <row r="180" spans="1:14" ht="12.75">
      <c r="A180" s="760"/>
      <c r="B180" s="760"/>
      <c r="C180" s="760"/>
      <c r="D180" s="760"/>
      <c r="E180" s="760"/>
      <c r="F180" s="760"/>
      <c r="G180" s="760"/>
      <c r="H180" s="760"/>
      <c r="I180" s="760"/>
      <c r="J180" s="760"/>
      <c r="K180" s="760"/>
      <c r="L180" s="760"/>
      <c r="M180" s="760"/>
      <c r="N180" s="760"/>
    </row>
    <row r="181" spans="1:14" ht="12.75">
      <c r="A181" s="760"/>
      <c r="B181" s="760"/>
      <c r="C181" s="760"/>
      <c r="D181" s="760"/>
      <c r="E181" s="760"/>
      <c r="F181" s="760"/>
      <c r="G181" s="760"/>
      <c r="H181" s="760"/>
      <c r="I181" s="760"/>
      <c r="J181" s="760"/>
      <c r="K181" s="760"/>
      <c r="L181" s="760"/>
      <c r="M181" s="760"/>
      <c r="N181" s="760"/>
    </row>
    <row r="182" spans="1:14" ht="12.75">
      <c r="A182" s="760"/>
      <c r="B182" s="760"/>
      <c r="C182" s="760"/>
      <c r="D182" s="760"/>
      <c r="E182" s="760"/>
      <c r="F182" s="760"/>
      <c r="G182" s="760"/>
      <c r="H182" s="760"/>
      <c r="I182" s="760"/>
      <c r="J182" s="760"/>
      <c r="K182" s="760"/>
      <c r="L182" s="760"/>
      <c r="M182" s="760"/>
      <c r="N182" s="760"/>
    </row>
    <row r="183" spans="1:14" ht="12.75">
      <c r="A183" s="760"/>
      <c r="B183" s="760"/>
      <c r="C183" s="760"/>
      <c r="D183" s="760"/>
      <c r="E183" s="760"/>
      <c r="F183" s="760"/>
      <c r="G183" s="760"/>
      <c r="H183" s="760"/>
      <c r="I183" s="760"/>
      <c r="J183" s="760"/>
      <c r="K183" s="760"/>
      <c r="L183" s="760"/>
      <c r="M183" s="760"/>
      <c r="N183" s="760"/>
    </row>
    <row r="184" spans="1:14" ht="12.75">
      <c r="A184" s="760"/>
      <c r="B184" s="760"/>
      <c r="C184" s="760"/>
      <c r="D184" s="760"/>
      <c r="E184" s="760"/>
      <c r="F184" s="760"/>
      <c r="G184" s="760"/>
      <c r="H184" s="760"/>
      <c r="I184" s="760"/>
      <c r="J184" s="760"/>
      <c r="K184" s="760"/>
      <c r="L184" s="760"/>
      <c r="M184" s="760"/>
      <c r="N184" s="760"/>
    </row>
    <row r="185" spans="1:14" ht="12.75">
      <c r="A185" s="760"/>
      <c r="B185" s="760"/>
      <c r="C185" s="760"/>
      <c r="D185" s="760"/>
      <c r="E185" s="760"/>
      <c r="F185" s="760"/>
      <c r="G185" s="760"/>
      <c r="H185" s="760"/>
      <c r="I185" s="760"/>
      <c r="J185" s="760"/>
      <c r="K185" s="760"/>
      <c r="L185" s="760"/>
      <c r="M185" s="760"/>
      <c r="N185" s="760"/>
    </row>
    <row r="186" spans="1:14" ht="12.75">
      <c r="A186" s="760"/>
      <c r="B186" s="760"/>
      <c r="C186" s="760"/>
      <c r="D186" s="760"/>
      <c r="E186" s="760"/>
      <c r="F186" s="760"/>
      <c r="G186" s="760"/>
      <c r="H186" s="760"/>
      <c r="I186" s="760"/>
      <c r="J186" s="760"/>
      <c r="K186" s="760"/>
      <c r="L186" s="760"/>
      <c r="M186" s="760"/>
      <c r="N186" s="760"/>
    </row>
    <row r="187" spans="1:14" ht="12.75">
      <c r="A187" s="760"/>
      <c r="B187" s="760"/>
      <c r="C187" s="760"/>
      <c r="D187" s="760"/>
      <c r="E187" s="760"/>
      <c r="F187" s="760"/>
      <c r="G187" s="760"/>
      <c r="H187" s="760"/>
      <c r="I187" s="760"/>
      <c r="J187" s="760"/>
      <c r="K187" s="760"/>
      <c r="L187" s="760"/>
      <c r="M187" s="760"/>
      <c r="N187" s="760"/>
    </row>
  </sheetData>
  <sheetProtection/>
  <mergeCells count="6">
    <mergeCell ref="A166:K166"/>
    <mergeCell ref="A168:K168"/>
    <mergeCell ref="A1:N2"/>
    <mergeCell ref="A3:B3"/>
    <mergeCell ref="A147:K147"/>
    <mergeCell ref="A161:K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M187"/>
  <sheetViews>
    <sheetView zoomScalePageLayoutView="0" workbookViewId="0" topLeftCell="A132">
      <selection activeCell="N176" sqref="N176"/>
    </sheetView>
  </sheetViews>
  <sheetFormatPr defaultColWidth="9.140625" defaultRowHeight="12.75"/>
  <cols>
    <col min="1" max="1" width="6.140625" style="0" customWidth="1"/>
    <col min="2" max="2" width="39.7109375" style="0" customWidth="1"/>
    <col min="3" max="3" width="7.57421875" style="0" customWidth="1"/>
    <col min="4" max="4" width="7.421875" style="0" customWidth="1"/>
    <col min="5" max="5" width="0.2890625" style="0" customWidth="1"/>
    <col min="6" max="6" width="8.28125" style="0" hidden="1" customWidth="1"/>
    <col min="7" max="7" width="6.421875" style="0" hidden="1" customWidth="1"/>
    <col min="8" max="8" width="6.8515625" style="0" hidden="1" customWidth="1"/>
    <col min="9" max="9" width="10.8515625" style="0" hidden="1" customWidth="1"/>
    <col min="10" max="10" width="9.421875" style="0" customWidth="1"/>
    <col min="11" max="11" width="9.7109375" style="0" customWidth="1"/>
    <col min="12" max="12" width="11.57421875" style="0" bestFit="1" customWidth="1"/>
    <col min="13" max="13" width="11.57421875" style="0" customWidth="1"/>
  </cols>
  <sheetData>
    <row r="1" spans="1:13" ht="12.75" customHeight="1">
      <c r="A1" s="1137" t="s">
        <v>145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ht="13.5" thickBot="1">
      <c r="A2" s="1139"/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</row>
    <row r="3" spans="1:13" ht="12" customHeight="1">
      <c r="A3" s="1141" t="s">
        <v>158</v>
      </c>
      <c r="B3" s="1142"/>
      <c r="C3" s="743">
        <v>2008</v>
      </c>
      <c r="D3" s="743">
        <v>2009</v>
      </c>
      <c r="F3" s="743" t="s">
        <v>148</v>
      </c>
      <c r="G3" s="743" t="s">
        <v>839</v>
      </c>
      <c r="H3" s="743" t="s">
        <v>840</v>
      </c>
      <c r="I3" s="743"/>
      <c r="J3" s="743" t="s">
        <v>841</v>
      </c>
      <c r="K3" s="743" t="s">
        <v>841</v>
      </c>
      <c r="L3" s="794" t="s">
        <v>842</v>
      </c>
      <c r="M3" s="801" t="s">
        <v>765</v>
      </c>
    </row>
    <row r="4" spans="1:13" ht="15.75" customHeight="1" hidden="1">
      <c r="A4" s="745" t="s">
        <v>843</v>
      </c>
      <c r="B4" s="746" t="s">
        <v>844</v>
      </c>
      <c r="C4" s="747"/>
      <c r="D4" s="747"/>
      <c r="F4" s="747"/>
      <c r="G4" s="747"/>
      <c r="H4" s="747"/>
      <c r="I4" s="747"/>
      <c r="J4" s="747"/>
      <c r="K4" s="747"/>
      <c r="L4" s="748"/>
      <c r="M4" s="749"/>
    </row>
    <row r="5" spans="1:13" ht="15.75" customHeight="1" hidden="1">
      <c r="A5" s="745" t="s">
        <v>845</v>
      </c>
      <c r="B5" s="746" t="s">
        <v>846</v>
      </c>
      <c r="C5" s="747"/>
      <c r="D5" s="747"/>
      <c r="F5" s="747"/>
      <c r="G5" s="747"/>
      <c r="H5" s="747"/>
      <c r="I5" s="747"/>
      <c r="J5" s="747"/>
      <c r="K5" s="747"/>
      <c r="L5" s="748"/>
      <c r="M5" s="749"/>
    </row>
    <row r="6" spans="1:13" ht="12.75" customHeight="1" hidden="1">
      <c r="A6" s="745" t="s">
        <v>849</v>
      </c>
      <c r="B6" s="746" t="s">
        <v>850</v>
      </c>
      <c r="C6" s="747"/>
      <c r="D6" s="747"/>
      <c r="F6" s="747"/>
      <c r="G6" s="747"/>
      <c r="H6" s="747"/>
      <c r="I6" s="747"/>
      <c r="J6" s="747"/>
      <c r="K6" s="747"/>
      <c r="L6" s="748"/>
      <c r="M6" s="749"/>
    </row>
    <row r="7" spans="1:13" ht="12.75" customHeight="1" hidden="1">
      <c r="A7" s="745" t="s">
        <v>851</v>
      </c>
      <c r="B7" s="746" t="s">
        <v>852</v>
      </c>
      <c r="C7" s="747"/>
      <c r="D7" s="747"/>
      <c r="F7" s="747"/>
      <c r="G7" s="747"/>
      <c r="H7" s="747"/>
      <c r="I7" s="747"/>
      <c r="J7" s="747"/>
      <c r="K7" s="747"/>
      <c r="L7" s="748"/>
      <c r="M7" s="749"/>
    </row>
    <row r="8" spans="1:13" ht="15.75" customHeight="1" hidden="1">
      <c r="A8" s="745" t="s">
        <v>853</v>
      </c>
      <c r="B8" s="746" t="s">
        <v>854</v>
      </c>
      <c r="C8" s="747"/>
      <c r="D8" s="747"/>
      <c r="F8" s="747"/>
      <c r="G8" s="747"/>
      <c r="H8" s="747"/>
      <c r="I8" s="747"/>
      <c r="J8" s="747"/>
      <c r="K8" s="747"/>
      <c r="L8" s="748"/>
      <c r="M8" s="749"/>
    </row>
    <row r="9" spans="1:13" ht="14.25" customHeight="1" hidden="1">
      <c r="A9" s="745" t="s">
        <v>855</v>
      </c>
      <c r="B9" s="746" t="s">
        <v>856</v>
      </c>
      <c r="C9" s="747"/>
      <c r="D9" s="747"/>
      <c r="F9" s="747"/>
      <c r="G9" s="747"/>
      <c r="H9" s="747"/>
      <c r="I9" s="747"/>
      <c r="J9" s="747"/>
      <c r="K9" s="747"/>
      <c r="L9" s="748"/>
      <c r="M9" s="749"/>
    </row>
    <row r="10" spans="1:13" ht="18" customHeight="1" hidden="1">
      <c r="A10" s="745" t="s">
        <v>857</v>
      </c>
      <c r="B10" s="746" t="s">
        <v>858</v>
      </c>
      <c r="C10" s="747"/>
      <c r="D10" s="747"/>
      <c r="F10" s="747"/>
      <c r="G10" s="747"/>
      <c r="H10" s="747"/>
      <c r="I10" s="747"/>
      <c r="J10" s="747"/>
      <c r="K10" s="747"/>
      <c r="L10" s="748"/>
      <c r="M10" s="749"/>
    </row>
    <row r="11" spans="1:13" ht="17.25" customHeight="1" hidden="1">
      <c r="A11" s="745" t="s">
        <v>859</v>
      </c>
      <c r="B11" s="746" t="s">
        <v>860</v>
      </c>
      <c r="C11" s="747"/>
      <c r="D11" s="747"/>
      <c r="F11" s="747"/>
      <c r="G11" s="747"/>
      <c r="H11" s="747"/>
      <c r="I11" s="747"/>
      <c r="J11" s="747"/>
      <c r="K11" s="747"/>
      <c r="L11" s="748"/>
      <c r="M11" s="749"/>
    </row>
    <row r="12" spans="1:13" ht="18.75" customHeight="1" hidden="1">
      <c r="A12" s="745" t="s">
        <v>861</v>
      </c>
      <c r="B12" s="746" t="s">
        <v>862</v>
      </c>
      <c r="C12" s="747"/>
      <c r="D12" s="747"/>
      <c r="F12" s="747"/>
      <c r="G12" s="747"/>
      <c r="H12" s="747"/>
      <c r="I12" s="747"/>
      <c r="J12" s="747"/>
      <c r="K12" s="747"/>
      <c r="L12" s="748"/>
      <c r="M12" s="749"/>
    </row>
    <row r="13" spans="1:13" ht="14.25" customHeight="1" hidden="1">
      <c r="A13" s="745" t="s">
        <v>863</v>
      </c>
      <c r="B13" s="746" t="s">
        <v>864</v>
      </c>
      <c r="C13" s="747"/>
      <c r="D13" s="747"/>
      <c r="F13" s="747"/>
      <c r="G13" s="747"/>
      <c r="H13" s="747"/>
      <c r="I13" s="747"/>
      <c r="J13" s="747"/>
      <c r="K13" s="747"/>
      <c r="L13" s="748"/>
      <c r="M13" s="749"/>
    </row>
    <row r="14" spans="1:13" ht="14.25" customHeight="1" hidden="1">
      <c r="A14" s="745" t="s">
        <v>340</v>
      </c>
      <c r="B14" s="746" t="s">
        <v>865</v>
      </c>
      <c r="C14" s="747"/>
      <c r="D14" s="747"/>
      <c r="F14" s="747"/>
      <c r="G14" s="747"/>
      <c r="H14" s="747"/>
      <c r="I14" s="747"/>
      <c r="J14" s="747"/>
      <c r="K14" s="747"/>
      <c r="L14" s="748"/>
      <c r="M14" s="749"/>
    </row>
    <row r="15" spans="1:13" ht="14.25" customHeight="1" hidden="1">
      <c r="A15" s="745" t="s">
        <v>866</v>
      </c>
      <c r="B15" s="746" t="s">
        <v>867</v>
      </c>
      <c r="C15" s="747"/>
      <c r="D15" s="747"/>
      <c r="F15" s="747"/>
      <c r="G15" s="747"/>
      <c r="H15" s="747"/>
      <c r="I15" s="747"/>
      <c r="J15" s="747"/>
      <c r="K15" s="747"/>
      <c r="L15" s="748"/>
      <c r="M15" s="749"/>
    </row>
    <row r="16" spans="1:13" ht="24.75" customHeight="1" hidden="1">
      <c r="A16" s="745" t="s">
        <v>868</v>
      </c>
      <c r="B16" s="746" t="s">
        <v>869</v>
      </c>
      <c r="C16" s="747"/>
      <c r="D16" s="747"/>
      <c r="F16" s="747"/>
      <c r="G16" s="747"/>
      <c r="H16" s="747"/>
      <c r="I16" s="747"/>
      <c r="J16" s="747"/>
      <c r="K16" s="747"/>
      <c r="L16" s="748"/>
      <c r="M16" s="749"/>
    </row>
    <row r="17" spans="1:13" ht="0.75" customHeight="1">
      <c r="A17" s="745" t="s">
        <v>870</v>
      </c>
      <c r="B17" s="746" t="s">
        <v>871</v>
      </c>
      <c r="C17" s="747"/>
      <c r="D17" s="747"/>
      <c r="F17" s="747"/>
      <c r="G17" s="747"/>
      <c r="H17" s="747"/>
      <c r="I17" s="747"/>
      <c r="J17" s="747" t="s">
        <v>841</v>
      </c>
      <c r="K17" s="747"/>
      <c r="L17" s="748"/>
      <c r="M17" s="749"/>
    </row>
    <row r="18" spans="1:13" ht="13.5" customHeight="1" hidden="1">
      <c r="A18" s="745" t="s">
        <v>872</v>
      </c>
      <c r="B18" s="746" t="s">
        <v>873</v>
      </c>
      <c r="C18" s="747"/>
      <c r="D18" s="747"/>
      <c r="F18" s="747"/>
      <c r="G18" s="747"/>
      <c r="H18" s="747"/>
      <c r="I18" s="747"/>
      <c r="J18" s="747"/>
      <c r="K18" s="747"/>
      <c r="L18" s="748"/>
      <c r="M18" s="749"/>
    </row>
    <row r="19" spans="1:13" ht="15" customHeight="1" hidden="1">
      <c r="A19" s="745" t="s">
        <v>874</v>
      </c>
      <c r="B19" s="746" t="s">
        <v>875</v>
      </c>
      <c r="C19" s="747"/>
      <c r="D19" s="747"/>
      <c r="F19" s="747"/>
      <c r="G19" s="747"/>
      <c r="H19" s="747"/>
      <c r="I19" s="747"/>
      <c r="J19" s="747"/>
      <c r="K19" s="747"/>
      <c r="L19" s="748"/>
      <c r="M19" s="749"/>
    </row>
    <row r="20" spans="1:13" ht="16.5" customHeight="1" hidden="1">
      <c r="A20" s="745" t="s">
        <v>876</v>
      </c>
      <c r="B20" s="746" t="s">
        <v>877</v>
      </c>
      <c r="C20" s="747"/>
      <c r="D20" s="747"/>
      <c r="F20" s="747"/>
      <c r="G20" s="747"/>
      <c r="H20" s="747"/>
      <c r="I20" s="747"/>
      <c r="J20" s="747"/>
      <c r="K20" s="747"/>
      <c r="L20" s="748"/>
      <c r="M20" s="749"/>
    </row>
    <row r="21" spans="1:13" ht="13.5" customHeight="1" hidden="1">
      <c r="A21" s="745" t="s">
        <v>878</v>
      </c>
      <c r="B21" s="746" t="s">
        <v>879</v>
      </c>
      <c r="C21" s="747"/>
      <c r="D21" s="747"/>
      <c r="F21" s="747"/>
      <c r="G21" s="747"/>
      <c r="H21" s="747"/>
      <c r="I21" s="747"/>
      <c r="J21" s="747"/>
      <c r="K21" s="747"/>
      <c r="L21" s="748"/>
      <c r="M21" s="749"/>
    </row>
    <row r="22" spans="1:13" ht="11.25" customHeight="1" hidden="1">
      <c r="A22" s="745" t="s">
        <v>880</v>
      </c>
      <c r="B22" s="746" t="s">
        <v>881</v>
      </c>
      <c r="C22" s="747"/>
      <c r="D22" s="747"/>
      <c r="F22" s="747"/>
      <c r="G22" s="747"/>
      <c r="H22" s="747"/>
      <c r="I22" s="747"/>
      <c r="J22" s="747"/>
      <c r="K22" s="747"/>
      <c r="L22" s="748"/>
      <c r="M22" s="749"/>
    </row>
    <row r="23" spans="1:13" ht="11.25" customHeight="1" hidden="1">
      <c r="A23" s="745" t="s">
        <v>882</v>
      </c>
      <c r="B23" s="746" t="s">
        <v>875</v>
      </c>
      <c r="C23" s="747"/>
      <c r="D23" s="747"/>
      <c r="F23" s="747"/>
      <c r="G23" s="747"/>
      <c r="H23" s="747"/>
      <c r="I23" s="747"/>
      <c r="J23" s="747"/>
      <c r="K23" s="747"/>
      <c r="L23" s="748"/>
      <c r="M23" s="749"/>
    </row>
    <row r="24" spans="1:13" ht="11.25" customHeight="1" hidden="1">
      <c r="A24" s="745" t="s">
        <v>883</v>
      </c>
      <c r="B24" s="746" t="s">
        <v>884</v>
      </c>
      <c r="C24" s="747"/>
      <c r="D24" s="747"/>
      <c r="F24" s="747"/>
      <c r="G24" s="747"/>
      <c r="H24" s="747"/>
      <c r="I24" s="747"/>
      <c r="J24" s="747"/>
      <c r="K24" s="747"/>
      <c r="L24" s="748"/>
      <c r="M24" s="749"/>
    </row>
    <row r="25" spans="1:13" ht="18" customHeight="1" hidden="1">
      <c r="A25" s="745" t="s">
        <v>885</v>
      </c>
      <c r="B25" s="746" t="s">
        <v>886</v>
      </c>
      <c r="C25" s="747"/>
      <c r="D25" s="747"/>
      <c r="F25" s="747"/>
      <c r="G25" s="747"/>
      <c r="H25" s="747"/>
      <c r="I25" s="747"/>
      <c r="J25" s="747"/>
      <c r="K25" s="747"/>
      <c r="L25" s="748"/>
      <c r="M25" s="749"/>
    </row>
    <row r="26" spans="1:13" ht="15.75" customHeight="1" hidden="1">
      <c r="A26" s="745" t="s">
        <v>150</v>
      </c>
      <c r="B26" s="746" t="s">
        <v>151</v>
      </c>
      <c r="C26" s="747"/>
      <c r="D26" s="747"/>
      <c r="F26" s="747"/>
      <c r="G26" s="747"/>
      <c r="H26" s="747"/>
      <c r="I26" s="747"/>
      <c r="J26" s="747"/>
      <c r="K26" s="747"/>
      <c r="L26" s="748"/>
      <c r="M26" s="749"/>
    </row>
    <row r="27" spans="1:13" ht="17.25" customHeight="1" hidden="1">
      <c r="A27" s="745" t="s">
        <v>152</v>
      </c>
      <c r="B27" s="746" t="s">
        <v>153</v>
      </c>
      <c r="C27" s="747"/>
      <c r="D27" s="747"/>
      <c r="F27" s="747"/>
      <c r="G27" s="747"/>
      <c r="H27" s="747"/>
      <c r="I27" s="747"/>
      <c r="J27" s="747"/>
      <c r="K27" s="747"/>
      <c r="L27" s="748"/>
      <c r="M27" s="749"/>
    </row>
    <row r="28" spans="1:13" ht="22.5" hidden="1">
      <c r="A28" s="745" t="s">
        <v>887</v>
      </c>
      <c r="B28" s="746" t="s">
        <v>888</v>
      </c>
      <c r="C28" s="747"/>
      <c r="D28" s="747"/>
      <c r="F28" s="747"/>
      <c r="G28" s="747"/>
      <c r="H28" s="747"/>
      <c r="I28" s="747"/>
      <c r="J28" s="747"/>
      <c r="K28" s="747"/>
      <c r="L28" s="748"/>
      <c r="M28" s="749"/>
    </row>
    <row r="29" spans="1:13" ht="12.75" hidden="1">
      <c r="A29" s="745" t="s">
        <v>889</v>
      </c>
      <c r="B29" s="746" t="s">
        <v>890</v>
      </c>
      <c r="C29" s="747"/>
      <c r="D29" s="747"/>
      <c r="F29" s="747"/>
      <c r="G29" s="747"/>
      <c r="H29" s="747"/>
      <c r="I29" s="747"/>
      <c r="J29" s="747"/>
      <c r="K29" s="747"/>
      <c r="L29" s="748"/>
      <c r="M29" s="749"/>
    </row>
    <row r="30" spans="1:13" ht="12.75" hidden="1">
      <c r="A30" s="745" t="s">
        <v>891</v>
      </c>
      <c r="B30" s="746" t="s">
        <v>892</v>
      </c>
      <c r="C30" s="747"/>
      <c r="D30" s="747"/>
      <c r="F30" s="747"/>
      <c r="G30" s="747"/>
      <c r="H30" s="747"/>
      <c r="I30" s="747"/>
      <c r="J30" s="747"/>
      <c r="K30" s="747"/>
      <c r="L30" s="748"/>
      <c r="M30" s="749"/>
    </row>
    <row r="31" spans="1:13" ht="12.75" hidden="1">
      <c r="A31" s="745" t="s">
        <v>893</v>
      </c>
      <c r="B31" s="746" t="s">
        <v>894</v>
      </c>
      <c r="C31" s="747"/>
      <c r="D31" s="747"/>
      <c r="F31" s="747"/>
      <c r="G31" s="747"/>
      <c r="H31" s="747"/>
      <c r="I31" s="747"/>
      <c r="J31" s="747"/>
      <c r="K31" s="747"/>
      <c r="L31" s="748"/>
      <c r="M31" s="749"/>
    </row>
    <row r="32" spans="1:13" ht="12.75" hidden="1">
      <c r="A32" s="745" t="s">
        <v>895</v>
      </c>
      <c r="B32" s="746" t="s">
        <v>896</v>
      </c>
      <c r="C32" s="747"/>
      <c r="D32" s="747"/>
      <c r="F32" s="747"/>
      <c r="G32" s="747"/>
      <c r="H32" s="747"/>
      <c r="I32" s="747"/>
      <c r="J32" s="747"/>
      <c r="K32" s="747"/>
      <c r="L32" s="748"/>
      <c r="M32" s="749"/>
    </row>
    <row r="33" spans="1:13" ht="12.75" hidden="1">
      <c r="A33" s="745" t="s">
        <v>897</v>
      </c>
      <c r="B33" s="746" t="s">
        <v>898</v>
      </c>
      <c r="C33" s="747"/>
      <c r="D33" s="747"/>
      <c r="F33" s="747"/>
      <c r="G33" s="747"/>
      <c r="H33" s="747"/>
      <c r="I33" s="747"/>
      <c r="J33" s="747"/>
      <c r="K33" s="747"/>
      <c r="L33" s="748"/>
      <c r="M33" s="749"/>
    </row>
    <row r="34" spans="1:13" ht="12.75" hidden="1">
      <c r="A34" s="745" t="s">
        <v>899</v>
      </c>
      <c r="B34" s="746" t="s">
        <v>900</v>
      </c>
      <c r="C34" s="747"/>
      <c r="D34" s="747"/>
      <c r="F34" s="747"/>
      <c r="G34" s="747"/>
      <c r="H34" s="747"/>
      <c r="I34" s="747"/>
      <c r="J34" s="747"/>
      <c r="K34" s="747"/>
      <c r="L34" s="748"/>
      <c r="M34" s="749"/>
    </row>
    <row r="35" spans="1:13" ht="12.75" hidden="1">
      <c r="A35" s="745"/>
      <c r="B35" s="753"/>
      <c r="C35" s="754"/>
      <c r="D35" s="754"/>
      <c r="E35" s="755"/>
      <c r="F35" s="754"/>
      <c r="G35" s="754"/>
      <c r="H35" s="754"/>
      <c r="I35" s="754"/>
      <c r="J35" s="754"/>
      <c r="K35" s="754"/>
      <c r="L35" s="756"/>
      <c r="M35" s="757"/>
    </row>
    <row r="36" spans="1:13" ht="12.75">
      <c r="A36" s="758" t="s">
        <v>901</v>
      </c>
      <c r="B36" s="747" t="s">
        <v>902</v>
      </c>
      <c r="C36" s="747"/>
      <c r="D36" s="747"/>
      <c r="F36" s="747"/>
      <c r="G36" s="759">
        <v>20</v>
      </c>
      <c r="H36" s="759">
        <v>1.62</v>
      </c>
      <c r="I36" s="759" t="e">
        <f>J36*#REF!/12*4</f>
        <v>#REF!</v>
      </c>
      <c r="J36" s="759"/>
      <c r="K36" s="759">
        <f>ROUND(F36/G36*H36,1)</f>
        <v>0</v>
      </c>
      <c r="L36" s="748">
        <v>2550000</v>
      </c>
      <c r="M36" s="749"/>
    </row>
    <row r="37" spans="1:13" ht="12.75">
      <c r="A37" s="758" t="s">
        <v>903</v>
      </c>
      <c r="B37" s="747" t="s">
        <v>904</v>
      </c>
      <c r="C37" s="747"/>
      <c r="D37" s="747"/>
      <c r="F37" s="747"/>
      <c r="G37" s="759">
        <v>17</v>
      </c>
      <c r="H37" s="759">
        <v>1.62</v>
      </c>
      <c r="I37" s="759" t="e">
        <f>J37*#REF!/12*4</f>
        <v>#REF!</v>
      </c>
      <c r="J37" s="759"/>
      <c r="K37" s="759">
        <f>ROUND(F37/G37*H37,1)</f>
        <v>0</v>
      </c>
      <c r="L37" s="748">
        <v>2550000</v>
      </c>
      <c r="M37" s="749"/>
    </row>
    <row r="38" spans="1:13" ht="12.75">
      <c r="A38" s="758" t="s">
        <v>905</v>
      </c>
      <c r="B38" s="747" t="s">
        <v>906</v>
      </c>
      <c r="C38" s="747"/>
      <c r="D38" s="747"/>
      <c r="F38" s="747"/>
      <c r="G38" s="759">
        <v>20</v>
      </c>
      <c r="H38" s="759">
        <v>1.72</v>
      </c>
      <c r="I38" s="759"/>
      <c r="J38" s="759">
        <f>ROUND(D38/G38*H38,1)</f>
        <v>0</v>
      </c>
      <c r="K38" s="759"/>
      <c r="L38" s="748">
        <v>2540000</v>
      </c>
      <c r="M38" s="749"/>
    </row>
    <row r="39" spans="1:13" ht="12.75">
      <c r="A39" s="758" t="s">
        <v>907</v>
      </c>
      <c r="B39" s="747" t="s">
        <v>908</v>
      </c>
      <c r="C39" s="747"/>
      <c r="D39" s="747"/>
      <c r="F39" s="747"/>
      <c r="G39" s="759">
        <v>21</v>
      </c>
      <c r="H39" s="759">
        <v>1.2</v>
      </c>
      <c r="I39" s="759" t="e">
        <f>J39*#REF!/12*4</f>
        <v>#REF!</v>
      </c>
      <c r="J39" s="759"/>
      <c r="K39" s="759">
        <f>ROUND(F39/G39*H39,1)</f>
        <v>0</v>
      </c>
      <c r="L39" s="748">
        <v>2550000</v>
      </c>
      <c r="M39" s="749"/>
    </row>
    <row r="40" spans="1:13" ht="12.75">
      <c r="A40" s="758" t="s">
        <v>909</v>
      </c>
      <c r="B40" s="747" t="s">
        <v>910</v>
      </c>
      <c r="C40" s="747"/>
      <c r="D40" s="747"/>
      <c r="F40" s="747"/>
      <c r="G40" s="759">
        <v>17</v>
      </c>
      <c r="H40" s="759">
        <v>1.22</v>
      </c>
      <c r="I40" s="759" t="e">
        <f>J40*#REF!/12*4</f>
        <v>#REF!</v>
      </c>
      <c r="J40" s="759"/>
      <c r="K40" s="759">
        <f>ROUND(F40/G40*H40,1)</f>
        <v>0</v>
      </c>
      <c r="L40" s="748">
        <v>2550000</v>
      </c>
      <c r="M40" s="749"/>
    </row>
    <row r="41" spans="1:13" ht="12.75">
      <c r="A41" s="758" t="s">
        <v>911</v>
      </c>
      <c r="B41" s="747" t="s">
        <v>912</v>
      </c>
      <c r="C41" s="747"/>
      <c r="D41" s="747"/>
      <c r="F41" s="747"/>
      <c r="G41" s="759">
        <v>16</v>
      </c>
      <c r="H41" s="759">
        <v>1.39</v>
      </c>
      <c r="I41" s="759" t="e">
        <f>J41*#REF!/12*4</f>
        <v>#REF!</v>
      </c>
      <c r="J41" s="759"/>
      <c r="K41" s="759">
        <f>ROUND(F41/G41*H41,1)</f>
        <v>0</v>
      </c>
      <c r="L41" s="748">
        <v>2550000</v>
      </c>
      <c r="M41" s="749"/>
    </row>
    <row r="42" spans="1:13" ht="12.75">
      <c r="A42" s="758" t="s">
        <v>913</v>
      </c>
      <c r="B42" s="747" t="s">
        <v>914</v>
      </c>
      <c r="C42" s="747"/>
      <c r="D42" s="747"/>
      <c r="F42" s="747"/>
      <c r="G42" s="759">
        <v>23</v>
      </c>
      <c r="H42" s="759">
        <v>1.55</v>
      </c>
      <c r="I42" s="759" t="e">
        <f>J42*#REF!/12*4</f>
        <v>#REF!</v>
      </c>
      <c r="J42" s="759"/>
      <c r="K42" s="759">
        <f>ROUND(F42/G42*H42,1)</f>
        <v>0</v>
      </c>
      <c r="L42" s="748">
        <v>2550000</v>
      </c>
      <c r="M42" s="749"/>
    </row>
    <row r="43" spans="1:13" ht="12.75">
      <c r="A43" s="758" t="s">
        <v>915</v>
      </c>
      <c r="B43" s="747" t="s">
        <v>916</v>
      </c>
      <c r="C43" s="747"/>
      <c r="D43" s="747"/>
      <c r="F43" s="747"/>
      <c r="G43" s="759">
        <v>20</v>
      </c>
      <c r="H43" s="759">
        <v>1.76</v>
      </c>
      <c r="I43" s="759">
        <v>25245000</v>
      </c>
      <c r="J43" s="759"/>
      <c r="K43" s="759">
        <f>ROUND(F43/G43*H43,1)</f>
        <v>0</v>
      </c>
      <c r="L43" s="748">
        <v>2550000</v>
      </c>
      <c r="M43" s="749"/>
    </row>
    <row r="44" spans="1:13" ht="12.75">
      <c r="A44" s="758" t="s">
        <v>917</v>
      </c>
      <c r="B44" s="747" t="s">
        <v>918</v>
      </c>
      <c r="C44" s="747"/>
      <c r="D44" s="747"/>
      <c r="F44" s="747"/>
      <c r="G44" s="759">
        <v>21</v>
      </c>
      <c r="H44" s="759">
        <v>1.22</v>
      </c>
      <c r="I44" s="759"/>
      <c r="J44" s="759">
        <f aca="true" t="shared" si="0" ref="J44:J49">ROUND(D44/G44*H44,1)</f>
        <v>0</v>
      </c>
      <c r="K44" s="759"/>
      <c r="L44" s="748">
        <v>2540000</v>
      </c>
      <c r="M44" s="749"/>
    </row>
    <row r="45" spans="1:13" ht="12.75">
      <c r="A45" s="758" t="s">
        <v>919</v>
      </c>
      <c r="B45" s="747" t="s">
        <v>920</v>
      </c>
      <c r="C45" s="747"/>
      <c r="D45" s="747"/>
      <c r="F45" s="747"/>
      <c r="G45" s="759">
        <v>21</v>
      </c>
      <c r="H45" s="759">
        <v>1.39</v>
      </c>
      <c r="I45" s="759"/>
      <c r="J45" s="759">
        <f t="shared" si="0"/>
        <v>0</v>
      </c>
      <c r="K45" s="759"/>
      <c r="L45" s="748">
        <v>2540000</v>
      </c>
      <c r="M45" s="749"/>
    </row>
    <row r="46" spans="1:13" ht="12.75">
      <c r="A46" s="758" t="s">
        <v>921</v>
      </c>
      <c r="B46" s="747" t="s">
        <v>922</v>
      </c>
      <c r="C46" s="747"/>
      <c r="D46" s="747"/>
      <c r="F46" s="747"/>
      <c r="G46" s="759">
        <v>16</v>
      </c>
      <c r="H46" s="759">
        <v>1.39</v>
      </c>
      <c r="I46" s="759"/>
      <c r="J46" s="759">
        <f t="shared" si="0"/>
        <v>0</v>
      </c>
      <c r="K46" s="759"/>
      <c r="L46" s="748">
        <v>2540000</v>
      </c>
      <c r="M46" s="749"/>
    </row>
    <row r="47" spans="1:13" ht="12.75">
      <c r="A47" s="758" t="s">
        <v>923</v>
      </c>
      <c r="B47" s="747" t="s">
        <v>924</v>
      </c>
      <c r="C47" s="747"/>
      <c r="D47" s="747"/>
      <c r="F47" s="747"/>
      <c r="G47" s="759">
        <v>23</v>
      </c>
      <c r="H47" s="759">
        <v>1.55</v>
      </c>
      <c r="I47" s="759"/>
      <c r="J47" s="759">
        <f t="shared" si="0"/>
        <v>0</v>
      </c>
      <c r="K47" s="759"/>
      <c r="L47" s="748">
        <v>2540000</v>
      </c>
      <c r="M47" s="749"/>
    </row>
    <row r="48" spans="1:13" ht="12.75">
      <c r="A48" s="758" t="s">
        <v>925</v>
      </c>
      <c r="B48" s="747" t="s">
        <v>926</v>
      </c>
      <c r="C48" s="747"/>
      <c r="D48" s="747"/>
      <c r="F48" s="747"/>
      <c r="G48" s="759">
        <v>23</v>
      </c>
      <c r="H48" s="759">
        <v>1.76</v>
      </c>
      <c r="I48" s="759"/>
      <c r="J48" s="759">
        <f t="shared" si="0"/>
        <v>0</v>
      </c>
      <c r="K48" s="759"/>
      <c r="L48" s="748">
        <v>2540000</v>
      </c>
      <c r="M48" s="749"/>
    </row>
    <row r="49" spans="1:13" ht="12.75">
      <c r="A49" s="758" t="s">
        <v>927</v>
      </c>
      <c r="B49" s="747" t="s">
        <v>928</v>
      </c>
      <c r="C49" s="747"/>
      <c r="D49" s="747"/>
      <c r="F49" s="747"/>
      <c r="G49" s="759">
        <v>20</v>
      </c>
      <c r="H49" s="759">
        <v>1.76</v>
      </c>
      <c r="I49" s="759"/>
      <c r="J49" s="759">
        <f t="shared" si="0"/>
        <v>0</v>
      </c>
      <c r="K49" s="759"/>
      <c r="L49" s="748">
        <v>2540000</v>
      </c>
      <c r="M49" s="749"/>
    </row>
    <row r="50" spans="1:13" ht="12.75">
      <c r="A50" s="758" t="s">
        <v>929</v>
      </c>
      <c r="B50" s="747" t="s">
        <v>930</v>
      </c>
      <c r="C50" s="747"/>
      <c r="D50" s="747"/>
      <c r="F50" s="747"/>
      <c r="G50" s="759">
        <v>28</v>
      </c>
      <c r="H50" s="759">
        <v>2.33</v>
      </c>
      <c r="I50" s="759" t="e">
        <f>J50*#REF!/12*4</f>
        <v>#REF!</v>
      </c>
      <c r="J50" s="759"/>
      <c r="K50" s="759">
        <f>ROUND(F50/G50*H50,1)</f>
        <v>0</v>
      </c>
      <c r="L50" s="748">
        <v>2550000</v>
      </c>
      <c r="M50" s="749"/>
    </row>
    <row r="51" spans="1:13" ht="12.75">
      <c r="A51" s="758" t="s">
        <v>931</v>
      </c>
      <c r="B51" s="747" t="s">
        <v>932</v>
      </c>
      <c r="C51" s="747"/>
      <c r="D51" s="747"/>
      <c r="F51" s="747"/>
      <c r="G51" s="759">
        <v>28</v>
      </c>
      <c r="H51" s="759">
        <v>2.33</v>
      </c>
      <c r="I51" s="759"/>
      <c r="J51" s="759">
        <f>ROUND(D51/G51*H51,1)</f>
        <v>0</v>
      </c>
      <c r="K51" s="759"/>
      <c r="L51" s="748">
        <v>2540000</v>
      </c>
      <c r="M51" s="749"/>
    </row>
    <row r="52" spans="1:13" ht="22.5">
      <c r="A52" s="758" t="s">
        <v>933</v>
      </c>
      <c r="B52" s="746" t="s">
        <v>934</v>
      </c>
      <c r="C52" s="747"/>
      <c r="D52" s="747"/>
      <c r="F52" s="747"/>
      <c r="G52" s="759">
        <v>26</v>
      </c>
      <c r="H52" s="759">
        <v>2.76</v>
      </c>
      <c r="I52" s="759" t="e">
        <f>J52*#REF!/12*4</f>
        <v>#REF!</v>
      </c>
      <c r="J52" s="759">
        <f>ROUND(D52/G52*H52,1)</f>
        <v>0</v>
      </c>
      <c r="K52" s="759">
        <f>ROUND(F52/G52*H52,1)</f>
        <v>0</v>
      </c>
      <c r="L52" s="748">
        <v>2550000</v>
      </c>
      <c r="M52" s="749"/>
    </row>
    <row r="53" spans="1:13" ht="22.5">
      <c r="A53" s="758" t="s">
        <v>935</v>
      </c>
      <c r="B53" s="746" t="s">
        <v>936</v>
      </c>
      <c r="C53" s="747"/>
      <c r="D53" s="747"/>
      <c r="F53" s="747"/>
      <c r="G53" s="759">
        <v>28</v>
      </c>
      <c r="H53" s="759">
        <v>2.76</v>
      </c>
      <c r="I53" s="759"/>
      <c r="J53" s="759">
        <f>ROUND(D53/G53*H53,1)</f>
        <v>0</v>
      </c>
      <c r="K53" s="759"/>
      <c r="L53" s="748">
        <v>2540000</v>
      </c>
      <c r="M53" s="749"/>
    </row>
    <row r="54" spans="1:13" ht="22.5">
      <c r="A54" s="758"/>
      <c r="B54" s="746" t="s">
        <v>937</v>
      </c>
      <c r="C54" s="747"/>
      <c r="D54" s="747"/>
      <c r="F54" s="747"/>
      <c r="G54" s="759">
        <v>26</v>
      </c>
      <c r="H54" s="759">
        <v>2.76</v>
      </c>
      <c r="I54" s="759"/>
      <c r="J54" s="759">
        <f>ROUND(D54/G54*H54,1)</f>
        <v>0</v>
      </c>
      <c r="K54" s="759"/>
      <c r="L54" s="748">
        <v>2540000</v>
      </c>
      <c r="M54" s="749"/>
    </row>
    <row r="55" spans="1:13" ht="12.75">
      <c r="A55" s="758" t="s">
        <v>938</v>
      </c>
      <c r="B55" s="747" t="s">
        <v>0</v>
      </c>
      <c r="C55" s="747"/>
      <c r="D55" s="747"/>
      <c r="F55" s="747"/>
      <c r="G55" s="759">
        <v>28</v>
      </c>
      <c r="H55" s="759">
        <v>2.03</v>
      </c>
      <c r="I55" s="759">
        <v>18020000</v>
      </c>
      <c r="J55" s="759"/>
      <c r="K55" s="759">
        <f>ROUND(F55/G55*H55,1)</f>
        <v>0</v>
      </c>
      <c r="L55" s="748">
        <v>2550000</v>
      </c>
      <c r="M55" s="749"/>
    </row>
    <row r="56" spans="1:13" ht="12.75">
      <c r="A56" s="758" t="s">
        <v>1</v>
      </c>
      <c r="B56" s="747" t="s">
        <v>2</v>
      </c>
      <c r="C56" s="747"/>
      <c r="D56" s="747"/>
      <c r="F56" s="747"/>
      <c r="G56" s="759">
        <v>26</v>
      </c>
      <c r="H56" s="759">
        <v>2.03</v>
      </c>
      <c r="I56" s="759" t="e">
        <f>J56*#REF!/12*4</f>
        <v>#REF!</v>
      </c>
      <c r="J56" s="759"/>
      <c r="K56" s="759">
        <f>ROUND(F56/G56*H56,1)</f>
        <v>0</v>
      </c>
      <c r="L56" s="748">
        <v>2550000</v>
      </c>
      <c r="M56" s="749"/>
    </row>
    <row r="57" spans="1:13" ht="12.75">
      <c r="A57" s="758" t="s">
        <v>3</v>
      </c>
      <c r="B57" s="747" t="s">
        <v>0</v>
      </c>
      <c r="C57" s="759"/>
      <c r="D57" s="747"/>
      <c r="F57" s="759"/>
      <c r="G57" s="759">
        <v>28</v>
      </c>
      <c r="H57" s="759">
        <v>2.03</v>
      </c>
      <c r="I57" s="759"/>
      <c r="J57" s="759">
        <f>ROUND(D57/G57*H57,1)</f>
        <v>0</v>
      </c>
      <c r="K57" s="759"/>
      <c r="L57" s="748">
        <v>2540000</v>
      </c>
      <c r="M57" s="749"/>
    </row>
    <row r="58" spans="1:13" ht="12.75">
      <c r="A58" s="758" t="s">
        <v>4</v>
      </c>
      <c r="B58" s="747" t="s">
        <v>2</v>
      </c>
      <c r="C58" s="759"/>
      <c r="D58" s="747"/>
      <c r="F58" s="759"/>
      <c r="G58" s="759">
        <v>26</v>
      </c>
      <c r="H58" s="759">
        <v>2.03</v>
      </c>
      <c r="I58" s="759"/>
      <c r="J58" s="759">
        <f>ROUND(D58/G58*H58,1)</f>
        <v>0</v>
      </c>
      <c r="K58" s="759"/>
      <c r="L58" s="748">
        <v>2540000</v>
      </c>
      <c r="M58" s="749"/>
    </row>
    <row r="59" spans="1:13" ht="22.5">
      <c r="A59" s="758" t="s">
        <v>5</v>
      </c>
      <c r="B59" s="746" t="s">
        <v>6</v>
      </c>
      <c r="C59" s="747"/>
      <c r="D59" s="747"/>
      <c r="F59" s="747"/>
      <c r="G59" s="747"/>
      <c r="H59" s="747"/>
      <c r="I59" s="747">
        <v>5680000</v>
      </c>
      <c r="J59" s="759" t="e">
        <f aca="true" t="shared" si="1" ref="J59:J70">ROUND(F59/G59*H59,1)</f>
        <v>#DIV/0!</v>
      </c>
      <c r="K59" s="759" t="e">
        <f aca="true" t="shared" si="2" ref="K59:K90">ROUND(F59/G59*H59,1)</f>
        <v>#DIV/0!</v>
      </c>
      <c r="L59" s="748">
        <v>40000</v>
      </c>
      <c r="M59" s="749"/>
    </row>
    <row r="60" spans="1:13" ht="22.5">
      <c r="A60" s="758" t="s">
        <v>7</v>
      </c>
      <c r="B60" s="746" t="s">
        <v>8</v>
      </c>
      <c r="C60" s="747"/>
      <c r="D60" s="747"/>
      <c r="F60" s="747"/>
      <c r="G60" s="747"/>
      <c r="H60" s="747"/>
      <c r="I60" s="747">
        <v>3360000</v>
      </c>
      <c r="J60" s="759" t="e">
        <f t="shared" si="1"/>
        <v>#DIV/0!</v>
      </c>
      <c r="K60" s="759" t="e">
        <f t="shared" si="2"/>
        <v>#DIV/0!</v>
      </c>
      <c r="L60" s="748">
        <v>40000</v>
      </c>
      <c r="M60" s="749"/>
    </row>
    <row r="61" spans="1:13" ht="22.5">
      <c r="A61" s="758" t="s">
        <v>9</v>
      </c>
      <c r="B61" s="746" t="s">
        <v>6</v>
      </c>
      <c r="C61" s="747"/>
      <c r="D61" s="747"/>
      <c r="F61" s="747"/>
      <c r="G61" s="747"/>
      <c r="H61" s="747"/>
      <c r="I61" s="747"/>
      <c r="J61" s="759" t="e">
        <f t="shared" si="1"/>
        <v>#DIV/0!</v>
      </c>
      <c r="K61" s="759" t="e">
        <f t="shared" si="2"/>
        <v>#DIV/0!</v>
      </c>
      <c r="L61" s="748">
        <v>38000</v>
      </c>
      <c r="M61" s="749"/>
    </row>
    <row r="62" spans="1:13" ht="22.5">
      <c r="A62" s="758" t="s">
        <v>10</v>
      </c>
      <c r="B62" s="746" t="s">
        <v>11</v>
      </c>
      <c r="C62" s="747"/>
      <c r="D62" s="747"/>
      <c r="F62" s="747"/>
      <c r="G62" s="747"/>
      <c r="H62" s="747"/>
      <c r="I62" s="747"/>
      <c r="J62" s="759" t="e">
        <f t="shared" si="1"/>
        <v>#DIV/0!</v>
      </c>
      <c r="K62" s="759" t="e">
        <f t="shared" si="2"/>
        <v>#DIV/0!</v>
      </c>
      <c r="L62" s="748">
        <v>38000</v>
      </c>
      <c r="M62" s="749"/>
    </row>
    <row r="63" spans="1:13" ht="33.75">
      <c r="A63" s="745" t="s">
        <v>12</v>
      </c>
      <c r="B63" s="746" t="s">
        <v>13</v>
      </c>
      <c r="C63" s="747"/>
      <c r="D63" s="747"/>
      <c r="F63" s="747"/>
      <c r="G63" s="747"/>
      <c r="H63" s="747"/>
      <c r="I63" s="747">
        <v>7242000</v>
      </c>
      <c r="J63" s="759" t="e">
        <f t="shared" si="1"/>
        <v>#DIV/0!</v>
      </c>
      <c r="K63" s="759" t="e">
        <f t="shared" si="2"/>
        <v>#DIV/0!</v>
      </c>
      <c r="L63" s="748">
        <v>112000</v>
      </c>
      <c r="M63" s="749"/>
    </row>
    <row r="64" spans="1:13" ht="33.75">
      <c r="A64" s="745" t="s">
        <v>12</v>
      </c>
      <c r="B64" s="746" t="s">
        <v>13</v>
      </c>
      <c r="C64" s="747"/>
      <c r="D64" s="747"/>
      <c r="F64" s="747"/>
      <c r="G64" s="747"/>
      <c r="H64" s="747"/>
      <c r="I64" s="747">
        <v>3173333</v>
      </c>
      <c r="J64" s="759" t="e">
        <f t="shared" si="1"/>
        <v>#DIV/0!</v>
      </c>
      <c r="K64" s="759" t="e">
        <f t="shared" si="2"/>
        <v>#DIV/0!</v>
      </c>
      <c r="L64" s="748">
        <v>106000</v>
      </c>
      <c r="M64" s="749"/>
    </row>
    <row r="65" spans="1:13" ht="22.5">
      <c r="A65" s="745" t="s">
        <v>14</v>
      </c>
      <c r="B65" s="746" t="s">
        <v>15</v>
      </c>
      <c r="C65" s="747"/>
      <c r="D65" s="747"/>
      <c r="F65" s="747"/>
      <c r="G65" s="747"/>
      <c r="H65" s="747"/>
      <c r="I65" s="747">
        <v>9617067</v>
      </c>
      <c r="J65" s="759" t="e">
        <f t="shared" si="1"/>
        <v>#DIV/0!</v>
      </c>
      <c r="K65" s="759" t="e">
        <f t="shared" si="2"/>
        <v>#DIV/0!</v>
      </c>
      <c r="L65" s="748">
        <v>156800</v>
      </c>
      <c r="M65" s="749"/>
    </row>
    <row r="66" spans="1:13" ht="22.5">
      <c r="A66" s="745" t="s">
        <v>16</v>
      </c>
      <c r="B66" s="746" t="s">
        <v>15</v>
      </c>
      <c r="C66" s="747"/>
      <c r="D66" s="747"/>
      <c r="F66" s="747"/>
      <c r="G66" s="747"/>
      <c r="H66" s="747"/>
      <c r="I66" s="747">
        <v>5697067</v>
      </c>
      <c r="J66" s="759" t="e">
        <f t="shared" si="1"/>
        <v>#DIV/0!</v>
      </c>
      <c r="K66" s="759" t="e">
        <f t="shared" si="2"/>
        <v>#DIV/0!</v>
      </c>
      <c r="L66" s="748">
        <v>148400</v>
      </c>
      <c r="M66" s="749"/>
    </row>
    <row r="67" spans="1:13" ht="12.75">
      <c r="A67" s="745" t="s">
        <v>17</v>
      </c>
      <c r="B67" s="747" t="s">
        <v>18</v>
      </c>
      <c r="C67" s="747"/>
      <c r="D67" s="747"/>
      <c r="F67" s="747"/>
      <c r="G67" s="747"/>
      <c r="H67" s="747"/>
      <c r="I67" s="747">
        <v>2016000</v>
      </c>
      <c r="J67" s="759" t="e">
        <f t="shared" si="1"/>
        <v>#DIV/0!</v>
      </c>
      <c r="K67" s="759" t="e">
        <f t="shared" si="2"/>
        <v>#DIV/0!</v>
      </c>
      <c r="L67" s="748">
        <v>67200</v>
      </c>
      <c r="M67" s="749"/>
    </row>
    <row r="68" spans="1:13" ht="12.75">
      <c r="A68" s="745" t="s">
        <v>17</v>
      </c>
      <c r="B68" s="747" t="s">
        <v>18</v>
      </c>
      <c r="C68" s="747"/>
      <c r="D68" s="747"/>
      <c r="F68" s="747"/>
      <c r="G68" s="747"/>
      <c r="H68" s="747"/>
      <c r="I68" s="747">
        <v>940800</v>
      </c>
      <c r="J68" s="759" t="e">
        <f t="shared" si="1"/>
        <v>#DIV/0!</v>
      </c>
      <c r="K68" s="759" t="e">
        <f t="shared" si="2"/>
        <v>#DIV/0!</v>
      </c>
      <c r="L68" s="748">
        <v>63600</v>
      </c>
      <c r="M68" s="749"/>
    </row>
    <row r="69" spans="1:13" ht="12.75">
      <c r="A69" s="745" t="s">
        <v>19</v>
      </c>
      <c r="B69" s="747" t="s">
        <v>20</v>
      </c>
      <c r="C69" s="747"/>
      <c r="D69" s="747"/>
      <c r="F69" s="747"/>
      <c r="G69" s="747"/>
      <c r="H69" s="747"/>
      <c r="I69" s="747">
        <v>1120000</v>
      </c>
      <c r="J69" s="759" t="e">
        <f t="shared" si="1"/>
        <v>#DIV/0!</v>
      </c>
      <c r="K69" s="759" t="e">
        <f t="shared" si="2"/>
        <v>#DIV/0!</v>
      </c>
      <c r="L69" s="748">
        <v>22000</v>
      </c>
      <c r="M69" s="749"/>
    </row>
    <row r="70" spans="1:13" ht="12.75">
      <c r="A70" s="745" t="s">
        <v>19</v>
      </c>
      <c r="B70" s="747" t="s">
        <v>20</v>
      </c>
      <c r="C70" s="796"/>
      <c r="D70" s="747"/>
      <c r="F70" s="796"/>
      <c r="G70" s="747"/>
      <c r="H70" s="747"/>
      <c r="I70" s="747">
        <v>701867</v>
      </c>
      <c r="J70" s="759" t="e">
        <f t="shared" si="1"/>
        <v>#DIV/0!</v>
      </c>
      <c r="K70" s="759" t="e">
        <f t="shared" si="2"/>
        <v>#DIV/0!</v>
      </c>
      <c r="L70" s="748">
        <v>21200</v>
      </c>
      <c r="M70" s="749"/>
    </row>
    <row r="71" spans="1:13" ht="12.75">
      <c r="A71" s="758" t="s">
        <v>21</v>
      </c>
      <c r="B71" s="747" t="s">
        <v>22</v>
      </c>
      <c r="C71" s="796"/>
      <c r="D71" s="747"/>
      <c r="F71" s="796"/>
      <c r="G71" s="759">
        <v>10</v>
      </c>
      <c r="H71" s="759">
        <v>0.08</v>
      </c>
      <c r="I71" s="759"/>
      <c r="J71" s="759"/>
      <c r="K71" s="759">
        <f t="shared" si="2"/>
        <v>0</v>
      </c>
      <c r="L71" s="748">
        <v>2550000</v>
      </c>
      <c r="M71" s="749"/>
    </row>
    <row r="72" spans="1:13" ht="12.75">
      <c r="A72" s="758" t="s">
        <v>23</v>
      </c>
      <c r="B72" s="747" t="s">
        <v>24</v>
      </c>
      <c r="C72" s="796"/>
      <c r="D72" s="747"/>
      <c r="F72" s="796"/>
      <c r="G72" s="759">
        <v>10</v>
      </c>
      <c r="H72" s="759">
        <v>0.08</v>
      </c>
      <c r="I72" s="759">
        <v>1866667</v>
      </c>
      <c r="J72" s="759">
        <f>ROUND(D72/G72*H72,1)</f>
        <v>0</v>
      </c>
      <c r="K72" s="759">
        <f t="shared" si="2"/>
        <v>0</v>
      </c>
      <c r="L72" s="748">
        <v>2540000</v>
      </c>
      <c r="M72" s="749"/>
    </row>
    <row r="73" spans="1:13" ht="12.75">
      <c r="A73" s="758" t="s">
        <v>25</v>
      </c>
      <c r="B73" s="747" t="s">
        <v>26</v>
      </c>
      <c r="C73" s="796"/>
      <c r="D73" s="747"/>
      <c r="F73" s="796"/>
      <c r="G73" s="759"/>
      <c r="H73" s="759"/>
      <c r="I73" s="759"/>
      <c r="J73" s="759" t="e">
        <f>ROUND(F73/G73*H73,1)</f>
        <v>#DIV/0!</v>
      </c>
      <c r="K73" s="759" t="e">
        <f t="shared" si="2"/>
        <v>#DIV/0!</v>
      </c>
      <c r="L73" s="748">
        <v>20000</v>
      </c>
      <c r="M73" s="749"/>
    </row>
    <row r="74" spans="1:13" ht="12.75">
      <c r="A74" s="758" t="s">
        <v>27</v>
      </c>
      <c r="B74" s="747" t="s">
        <v>26</v>
      </c>
      <c r="C74" s="796"/>
      <c r="D74" s="747"/>
      <c r="F74" s="796"/>
      <c r="G74" s="759"/>
      <c r="H74" s="759"/>
      <c r="I74" s="759"/>
      <c r="J74" s="759" t="e">
        <f>ROUND(F74/G74*H74,1)</f>
        <v>#DIV/0!</v>
      </c>
      <c r="K74" s="759" t="e">
        <f t="shared" si="2"/>
        <v>#DIV/0!</v>
      </c>
      <c r="L74" s="748">
        <v>19000</v>
      </c>
      <c r="M74" s="749"/>
    </row>
    <row r="75" spans="1:13" ht="12.75">
      <c r="A75" s="758" t="s">
        <v>28</v>
      </c>
      <c r="B75" s="747" t="s">
        <v>29</v>
      </c>
      <c r="C75" s="796">
        <v>192</v>
      </c>
      <c r="D75" s="747"/>
      <c r="F75" s="796">
        <v>192</v>
      </c>
      <c r="G75" s="759">
        <v>8</v>
      </c>
      <c r="H75" s="759">
        <v>0.17</v>
      </c>
      <c r="I75" s="759"/>
      <c r="J75" s="759"/>
      <c r="K75" s="759">
        <f t="shared" si="2"/>
        <v>4.1</v>
      </c>
      <c r="L75" s="748">
        <v>2550000</v>
      </c>
      <c r="M75" s="749">
        <f>F75*'[3]Összesen'!Q75</f>
        <v>6970000</v>
      </c>
    </row>
    <row r="76" spans="1:13" ht="12.75">
      <c r="A76" s="758" t="s">
        <v>30</v>
      </c>
      <c r="B76" s="747" t="s">
        <v>31</v>
      </c>
      <c r="C76" s="796"/>
      <c r="D76" s="747">
        <v>200</v>
      </c>
      <c r="F76" s="796"/>
      <c r="G76" s="759">
        <v>8</v>
      </c>
      <c r="H76" s="759">
        <v>0.17</v>
      </c>
      <c r="I76" s="759">
        <v>3740000</v>
      </c>
      <c r="J76" s="759">
        <f>ROUND(D76/G76*H76,1)</f>
        <v>4.3</v>
      </c>
      <c r="K76" s="759">
        <f t="shared" si="2"/>
        <v>0</v>
      </c>
      <c r="L76" s="748">
        <v>2540000</v>
      </c>
      <c r="M76" s="749">
        <f>D76*'[3]Összesen'!Q76</f>
        <v>3640667</v>
      </c>
    </row>
    <row r="77" spans="1:13" ht="12.75">
      <c r="A77" s="758" t="s">
        <v>32</v>
      </c>
      <c r="B77" s="747" t="s">
        <v>26</v>
      </c>
      <c r="C77" s="796">
        <v>192</v>
      </c>
      <c r="D77" s="747"/>
      <c r="F77" s="796">
        <v>192</v>
      </c>
      <c r="G77" s="759"/>
      <c r="H77" s="759"/>
      <c r="I77" s="759"/>
      <c r="J77" s="759" t="e">
        <f>ROUND(F77/G77*H77,1)</f>
        <v>#DIV/0!</v>
      </c>
      <c r="K77" s="759" t="e">
        <f t="shared" si="2"/>
        <v>#DIV/0!</v>
      </c>
      <c r="L77" s="748">
        <v>51000</v>
      </c>
      <c r="M77" s="749">
        <f>F77*'[3]Összesen'!Q77</f>
        <v>6528000</v>
      </c>
    </row>
    <row r="78" spans="1:13" ht="12.75">
      <c r="A78" s="758" t="s">
        <v>33</v>
      </c>
      <c r="B78" s="747" t="s">
        <v>26</v>
      </c>
      <c r="C78" s="759"/>
      <c r="D78" s="747">
        <v>200</v>
      </c>
      <c r="F78" s="759"/>
      <c r="G78" s="759"/>
      <c r="H78" s="759"/>
      <c r="I78" s="759"/>
      <c r="J78" s="759" t="e">
        <f>ROUND(F78/G78*H78,1)</f>
        <v>#DIV/0!</v>
      </c>
      <c r="K78" s="759" t="e">
        <f t="shared" si="2"/>
        <v>#DIV/0!</v>
      </c>
      <c r="L78" s="748">
        <v>48500</v>
      </c>
      <c r="M78" s="749">
        <f>D78*'[3]Összesen'!Q78</f>
        <v>3233333</v>
      </c>
    </row>
    <row r="79" spans="1:13" ht="12.75">
      <c r="A79" s="758" t="s">
        <v>34</v>
      </c>
      <c r="B79" s="747" t="s">
        <v>35</v>
      </c>
      <c r="C79" s="747"/>
      <c r="D79" s="747"/>
      <c r="F79" s="747"/>
      <c r="G79" s="747">
        <v>25</v>
      </c>
      <c r="H79" s="759">
        <v>1.3</v>
      </c>
      <c r="I79" s="747">
        <v>17680000</v>
      </c>
      <c r="J79" s="759"/>
      <c r="K79" s="759">
        <f t="shared" si="2"/>
        <v>0</v>
      </c>
      <c r="L79" s="748">
        <v>2550000</v>
      </c>
      <c r="M79" s="749"/>
    </row>
    <row r="80" spans="1:13" ht="12.75">
      <c r="A80" s="758" t="s">
        <v>36</v>
      </c>
      <c r="B80" s="747" t="s">
        <v>37</v>
      </c>
      <c r="C80" s="747"/>
      <c r="D80" s="747"/>
      <c r="F80" s="747"/>
      <c r="G80" s="747">
        <v>25</v>
      </c>
      <c r="H80" s="759">
        <v>1.3</v>
      </c>
      <c r="I80" s="747"/>
      <c r="J80" s="759">
        <f>ROUND(D80/G80*H80,1)</f>
        <v>0</v>
      </c>
      <c r="K80" s="759">
        <f t="shared" si="2"/>
        <v>0</v>
      </c>
      <c r="L80" s="748">
        <v>2540000</v>
      </c>
      <c r="M80" s="749"/>
    </row>
    <row r="81" spans="1:13" ht="12.75">
      <c r="A81" s="758" t="s">
        <v>38</v>
      </c>
      <c r="B81" s="747" t="s">
        <v>39</v>
      </c>
      <c r="C81" s="747"/>
      <c r="D81" s="747"/>
      <c r="F81" s="747"/>
      <c r="G81" s="747"/>
      <c r="H81" s="747"/>
      <c r="I81" s="747">
        <v>2480000</v>
      </c>
      <c r="J81" s="759" t="e">
        <f aca="true" t="shared" si="3" ref="J81:J102">ROUND(F81/G81*H81,1)</f>
        <v>#DIV/0!</v>
      </c>
      <c r="K81" s="759" t="e">
        <f t="shared" si="2"/>
        <v>#DIV/0!</v>
      </c>
      <c r="L81" s="748">
        <v>186000</v>
      </c>
      <c r="M81" s="749"/>
    </row>
    <row r="82" spans="1:13" ht="12.75">
      <c r="A82" s="758" t="s">
        <v>40</v>
      </c>
      <c r="B82" s="747" t="s">
        <v>39</v>
      </c>
      <c r="C82" s="747"/>
      <c r="D82" s="747"/>
      <c r="F82" s="747"/>
      <c r="G82" s="747"/>
      <c r="H82" s="747"/>
      <c r="I82" s="747"/>
      <c r="J82" s="759" t="e">
        <f t="shared" si="3"/>
        <v>#DIV/0!</v>
      </c>
      <c r="K82" s="759" t="e">
        <f t="shared" si="2"/>
        <v>#DIV/0!</v>
      </c>
      <c r="L82" s="748">
        <v>177000</v>
      </c>
      <c r="M82" s="749"/>
    </row>
    <row r="83" spans="1:13" ht="12.75">
      <c r="A83" s="758"/>
      <c r="B83" s="747" t="s">
        <v>41</v>
      </c>
      <c r="C83" s="747"/>
      <c r="D83" s="747"/>
      <c r="F83" s="747"/>
      <c r="G83" s="747">
        <v>25</v>
      </c>
      <c r="H83" s="747">
        <v>1.3</v>
      </c>
      <c r="I83" s="747"/>
      <c r="J83" s="759">
        <f t="shared" si="3"/>
        <v>0</v>
      </c>
      <c r="K83" s="759">
        <f t="shared" si="2"/>
        <v>0</v>
      </c>
      <c r="L83" s="748"/>
      <c r="M83" s="749"/>
    </row>
    <row r="84" spans="1:13" ht="12.75">
      <c r="A84" s="758"/>
      <c r="B84" s="747" t="s">
        <v>42</v>
      </c>
      <c r="C84" s="747"/>
      <c r="D84" s="747"/>
      <c r="F84" s="747"/>
      <c r="G84" s="747">
        <v>25</v>
      </c>
      <c r="H84" s="747">
        <v>1.3</v>
      </c>
      <c r="I84" s="747"/>
      <c r="J84" s="759">
        <f t="shared" si="3"/>
        <v>0</v>
      </c>
      <c r="K84" s="759">
        <f t="shared" si="2"/>
        <v>0</v>
      </c>
      <c r="L84" s="748"/>
      <c r="M84" s="749"/>
    </row>
    <row r="85" spans="1:13" ht="22.5">
      <c r="A85" s="758" t="s">
        <v>43</v>
      </c>
      <c r="B85" s="746" t="s">
        <v>44</v>
      </c>
      <c r="C85" s="747"/>
      <c r="D85" s="747"/>
      <c r="F85" s="747"/>
      <c r="G85" s="747"/>
      <c r="H85" s="747"/>
      <c r="I85" s="747"/>
      <c r="J85" s="759" t="e">
        <f t="shared" si="3"/>
        <v>#DIV/0!</v>
      </c>
      <c r="K85" s="759" t="e">
        <f t="shared" si="2"/>
        <v>#DIV/0!</v>
      </c>
      <c r="L85" s="748">
        <v>240000</v>
      </c>
      <c r="M85" s="749"/>
    </row>
    <row r="86" spans="1:13" ht="22.5">
      <c r="A86" s="758" t="s">
        <v>43</v>
      </c>
      <c r="B86" s="746" t="s">
        <v>44</v>
      </c>
      <c r="C86" s="747"/>
      <c r="D86" s="747"/>
      <c r="F86" s="747"/>
      <c r="G86" s="747"/>
      <c r="H86" s="747"/>
      <c r="I86" s="747"/>
      <c r="J86" s="759" t="e">
        <f t="shared" si="3"/>
        <v>#DIV/0!</v>
      </c>
      <c r="K86" s="759" t="e">
        <f t="shared" si="2"/>
        <v>#DIV/0!</v>
      </c>
      <c r="L86" s="748">
        <v>239000</v>
      </c>
      <c r="M86" s="749"/>
    </row>
    <row r="87" spans="1:13" ht="12.75">
      <c r="A87" s="758" t="s">
        <v>45</v>
      </c>
      <c r="B87" s="746" t="s">
        <v>46</v>
      </c>
      <c r="C87" s="747"/>
      <c r="D87" s="747"/>
      <c r="F87" s="747"/>
      <c r="G87" s="747"/>
      <c r="H87" s="747"/>
      <c r="I87" s="747">
        <v>512000</v>
      </c>
      <c r="J87" s="759" t="e">
        <f t="shared" si="3"/>
        <v>#DIV/0!</v>
      </c>
      <c r="K87" s="759" t="e">
        <f t="shared" si="2"/>
        <v>#DIV/0!</v>
      </c>
      <c r="L87" s="748">
        <v>384000</v>
      </c>
      <c r="M87" s="749"/>
    </row>
    <row r="88" spans="1:13" ht="12.75">
      <c r="A88" s="758" t="s">
        <v>45</v>
      </c>
      <c r="B88" s="747" t="s">
        <v>46</v>
      </c>
      <c r="C88" s="747"/>
      <c r="D88" s="747"/>
      <c r="F88" s="747"/>
      <c r="G88" s="747"/>
      <c r="H88" s="747"/>
      <c r="I88" s="747">
        <v>896000</v>
      </c>
      <c r="J88" s="759" t="e">
        <f t="shared" si="3"/>
        <v>#DIV/0!</v>
      </c>
      <c r="K88" s="759" t="e">
        <f t="shared" si="2"/>
        <v>#DIV/0!</v>
      </c>
      <c r="L88" s="748">
        <v>384000</v>
      </c>
      <c r="M88" s="749"/>
    </row>
    <row r="89" spans="1:13" ht="12.75">
      <c r="A89" s="758" t="s">
        <v>45</v>
      </c>
      <c r="B89" s="746" t="s">
        <v>46</v>
      </c>
      <c r="C89" s="747"/>
      <c r="D89" s="747"/>
      <c r="F89" s="747"/>
      <c r="G89" s="747"/>
      <c r="H89" s="747"/>
      <c r="I89" s="747"/>
      <c r="J89" s="759" t="e">
        <f t="shared" si="3"/>
        <v>#DIV/0!</v>
      </c>
      <c r="K89" s="759" t="e">
        <f t="shared" si="2"/>
        <v>#DIV/0!</v>
      </c>
      <c r="L89" s="748">
        <v>382400</v>
      </c>
      <c r="M89" s="749"/>
    </row>
    <row r="90" spans="1:13" ht="12.75">
      <c r="A90" s="758" t="s">
        <v>45</v>
      </c>
      <c r="B90" s="747" t="s">
        <v>46</v>
      </c>
      <c r="C90" s="747"/>
      <c r="D90" s="747"/>
      <c r="F90" s="747"/>
      <c r="G90" s="747"/>
      <c r="H90" s="747"/>
      <c r="I90" s="747"/>
      <c r="J90" s="759" t="e">
        <f t="shared" si="3"/>
        <v>#DIV/0!</v>
      </c>
      <c r="K90" s="759" t="e">
        <f t="shared" si="2"/>
        <v>#DIV/0!</v>
      </c>
      <c r="L90" s="748">
        <v>382400</v>
      </c>
      <c r="M90" s="749"/>
    </row>
    <row r="91" spans="1:13" ht="12.75">
      <c r="A91" s="758" t="s">
        <v>47</v>
      </c>
      <c r="B91" s="746" t="s">
        <v>48</v>
      </c>
      <c r="C91" s="747"/>
      <c r="D91" s="747"/>
      <c r="F91" s="747"/>
      <c r="G91" s="747"/>
      <c r="H91" s="747"/>
      <c r="I91" s="747">
        <v>10112000</v>
      </c>
      <c r="J91" s="759" t="e">
        <f t="shared" si="3"/>
        <v>#DIV/0!</v>
      </c>
      <c r="K91" s="759" t="e">
        <f aca="true" t="shared" si="4" ref="K91:K122">ROUND(F91/G91*H91,1)</f>
        <v>#DIV/0!</v>
      </c>
      <c r="L91" s="748">
        <v>192000</v>
      </c>
      <c r="M91" s="749"/>
    </row>
    <row r="92" spans="1:13" ht="12.75">
      <c r="A92" s="758" t="s">
        <v>49</v>
      </c>
      <c r="B92" s="746" t="s">
        <v>48</v>
      </c>
      <c r="C92" s="747"/>
      <c r="D92" s="747"/>
      <c r="F92" s="747"/>
      <c r="G92" s="747"/>
      <c r="H92" s="747"/>
      <c r="I92" s="747"/>
      <c r="J92" s="759" t="e">
        <f t="shared" si="3"/>
        <v>#DIV/0!</v>
      </c>
      <c r="K92" s="759" t="e">
        <f t="shared" si="4"/>
        <v>#DIV/0!</v>
      </c>
      <c r="L92" s="748">
        <v>192000</v>
      </c>
      <c r="M92" s="749"/>
    </row>
    <row r="93" spans="1:13" ht="12.75">
      <c r="A93" s="758" t="s">
        <v>50</v>
      </c>
      <c r="B93" s="746" t="s">
        <v>48</v>
      </c>
      <c r="C93" s="747"/>
      <c r="D93" s="747"/>
      <c r="F93" s="747"/>
      <c r="G93" s="747"/>
      <c r="H93" s="747"/>
      <c r="I93" s="747">
        <v>2304000</v>
      </c>
      <c r="J93" s="759" t="e">
        <f t="shared" si="3"/>
        <v>#DIV/0!</v>
      </c>
      <c r="K93" s="759" t="e">
        <f t="shared" si="4"/>
        <v>#DIV/0!</v>
      </c>
      <c r="L93" s="748">
        <v>192000</v>
      </c>
      <c r="M93" s="749"/>
    </row>
    <row r="94" spans="1:13" ht="12.75">
      <c r="A94" s="758" t="s">
        <v>47</v>
      </c>
      <c r="B94" s="746" t="s">
        <v>48</v>
      </c>
      <c r="C94" s="747"/>
      <c r="D94" s="747"/>
      <c r="F94" s="747"/>
      <c r="G94" s="747"/>
      <c r="H94" s="747"/>
      <c r="I94" s="747"/>
      <c r="J94" s="759" t="e">
        <f t="shared" si="3"/>
        <v>#DIV/0!</v>
      </c>
      <c r="K94" s="759" t="e">
        <f t="shared" si="4"/>
        <v>#DIV/0!</v>
      </c>
      <c r="L94" s="748">
        <v>191200</v>
      </c>
      <c r="M94" s="749"/>
    </row>
    <row r="95" spans="1:13" ht="12.75">
      <c r="A95" s="758" t="s">
        <v>49</v>
      </c>
      <c r="B95" s="746" t="s">
        <v>48</v>
      </c>
      <c r="C95" s="747"/>
      <c r="D95" s="747"/>
      <c r="E95" s="760"/>
      <c r="F95" s="747"/>
      <c r="G95" s="747"/>
      <c r="H95" s="747"/>
      <c r="I95" s="747"/>
      <c r="J95" s="759" t="e">
        <f t="shared" si="3"/>
        <v>#DIV/0!</v>
      </c>
      <c r="K95" s="759" t="e">
        <f t="shared" si="4"/>
        <v>#DIV/0!</v>
      </c>
      <c r="L95" s="748">
        <v>191200</v>
      </c>
      <c r="M95" s="749"/>
    </row>
    <row r="96" spans="1:13" ht="12.75">
      <c r="A96" s="758" t="s">
        <v>50</v>
      </c>
      <c r="B96" s="746" t="s">
        <v>48</v>
      </c>
      <c r="C96" s="747"/>
      <c r="D96" s="747"/>
      <c r="E96" s="760"/>
      <c r="F96" s="747"/>
      <c r="G96" s="747"/>
      <c r="H96" s="747"/>
      <c r="I96" s="747">
        <v>2496000</v>
      </c>
      <c r="J96" s="759" t="e">
        <f t="shared" si="3"/>
        <v>#DIV/0!</v>
      </c>
      <c r="K96" s="759" t="e">
        <f t="shared" si="4"/>
        <v>#DIV/0!</v>
      </c>
      <c r="L96" s="748">
        <v>191200</v>
      </c>
      <c r="M96" s="749"/>
    </row>
    <row r="97" spans="1:13" ht="22.5">
      <c r="A97" s="758" t="s">
        <v>51</v>
      </c>
      <c r="B97" s="746" t="s">
        <v>52</v>
      </c>
      <c r="C97" s="747"/>
      <c r="D97" s="747"/>
      <c r="E97" s="760"/>
      <c r="F97" s="747"/>
      <c r="G97" s="747"/>
      <c r="H97" s="747"/>
      <c r="I97" s="747"/>
      <c r="J97" s="759" t="e">
        <f t="shared" si="3"/>
        <v>#DIV/0!</v>
      </c>
      <c r="K97" s="759" t="e">
        <f t="shared" si="4"/>
        <v>#DIV/0!</v>
      </c>
      <c r="L97" s="748">
        <v>144000</v>
      </c>
      <c r="M97" s="749"/>
    </row>
    <row r="98" spans="1:13" ht="22.5">
      <c r="A98" s="758" t="s">
        <v>53</v>
      </c>
      <c r="B98" s="746" t="s">
        <v>52</v>
      </c>
      <c r="C98" s="747"/>
      <c r="D98" s="747"/>
      <c r="E98" s="760"/>
      <c r="F98" s="747"/>
      <c r="G98" s="747"/>
      <c r="H98" s="747"/>
      <c r="I98" s="747"/>
      <c r="J98" s="759" t="e">
        <f t="shared" si="3"/>
        <v>#DIV/0!</v>
      </c>
      <c r="K98" s="759" t="e">
        <f t="shared" si="4"/>
        <v>#DIV/0!</v>
      </c>
      <c r="L98" s="748">
        <v>144000</v>
      </c>
      <c r="M98" s="749"/>
    </row>
    <row r="99" spans="1:13" ht="22.5">
      <c r="A99" s="758" t="s">
        <v>54</v>
      </c>
      <c r="B99" s="746" t="s">
        <v>52</v>
      </c>
      <c r="C99" s="747"/>
      <c r="D99" s="747"/>
      <c r="E99" s="760"/>
      <c r="F99" s="747"/>
      <c r="G99" s="747"/>
      <c r="H99" s="747"/>
      <c r="I99" s="747"/>
      <c r="J99" s="759" t="e">
        <f t="shared" si="3"/>
        <v>#DIV/0!</v>
      </c>
      <c r="K99" s="759" t="e">
        <f t="shared" si="4"/>
        <v>#DIV/0!</v>
      </c>
      <c r="L99" s="748">
        <v>144000</v>
      </c>
      <c r="M99" s="749"/>
    </row>
    <row r="100" spans="1:13" ht="22.5">
      <c r="A100" s="758" t="s">
        <v>51</v>
      </c>
      <c r="B100" s="746" t="s">
        <v>52</v>
      </c>
      <c r="C100" s="747"/>
      <c r="D100" s="747"/>
      <c r="E100" s="760"/>
      <c r="F100" s="747"/>
      <c r="G100" s="747"/>
      <c r="H100" s="747"/>
      <c r="I100" s="747"/>
      <c r="J100" s="759" t="e">
        <f t="shared" si="3"/>
        <v>#DIV/0!</v>
      </c>
      <c r="K100" s="759" t="e">
        <f t="shared" si="4"/>
        <v>#DIV/0!</v>
      </c>
      <c r="L100" s="748">
        <v>143400</v>
      </c>
      <c r="M100" s="749"/>
    </row>
    <row r="101" spans="1:13" ht="22.5">
      <c r="A101" s="758" t="s">
        <v>53</v>
      </c>
      <c r="B101" s="746" t="s">
        <v>52</v>
      </c>
      <c r="C101" s="747"/>
      <c r="D101" s="747"/>
      <c r="E101" s="760"/>
      <c r="F101" s="747"/>
      <c r="G101" s="747"/>
      <c r="H101" s="747"/>
      <c r="I101" s="747"/>
      <c r="J101" s="759" t="e">
        <f t="shared" si="3"/>
        <v>#DIV/0!</v>
      </c>
      <c r="K101" s="759" t="e">
        <f t="shared" si="4"/>
        <v>#DIV/0!</v>
      </c>
      <c r="L101" s="748">
        <v>143400</v>
      </c>
      <c r="M101" s="749"/>
    </row>
    <row r="102" spans="1:13" ht="22.5">
      <c r="A102" s="758" t="s">
        <v>54</v>
      </c>
      <c r="B102" s="746" t="s">
        <v>52</v>
      </c>
      <c r="C102" s="747"/>
      <c r="D102" s="747"/>
      <c r="E102" s="760"/>
      <c r="F102" s="747"/>
      <c r="G102" s="747"/>
      <c r="H102" s="747"/>
      <c r="I102" s="747"/>
      <c r="J102" s="759" t="e">
        <f t="shared" si="3"/>
        <v>#DIV/0!</v>
      </c>
      <c r="K102" s="759" t="e">
        <f t="shared" si="4"/>
        <v>#DIV/0!</v>
      </c>
      <c r="L102" s="748">
        <v>143400</v>
      </c>
      <c r="M102" s="749"/>
    </row>
    <row r="103" spans="1:13" ht="12.75">
      <c r="A103" s="758" t="s">
        <v>55</v>
      </c>
      <c r="B103" s="747" t="s">
        <v>56</v>
      </c>
      <c r="C103" s="747"/>
      <c r="D103" s="747"/>
      <c r="E103" s="760"/>
      <c r="F103" s="747"/>
      <c r="G103" s="759">
        <v>25</v>
      </c>
      <c r="H103" s="759">
        <v>0.24</v>
      </c>
      <c r="I103" s="759">
        <v>170000</v>
      </c>
      <c r="J103" s="759"/>
      <c r="K103" s="759">
        <f t="shared" si="4"/>
        <v>0</v>
      </c>
      <c r="L103" s="748">
        <v>2550000</v>
      </c>
      <c r="M103" s="749"/>
    </row>
    <row r="104" spans="1:13" ht="12.75">
      <c r="A104" s="758" t="s">
        <v>55</v>
      </c>
      <c r="B104" s="747" t="s">
        <v>57</v>
      </c>
      <c r="C104" s="747"/>
      <c r="D104" s="747"/>
      <c r="E104" s="760"/>
      <c r="F104" s="747"/>
      <c r="G104" s="759">
        <v>25</v>
      </c>
      <c r="H104" s="759">
        <v>0.16</v>
      </c>
      <c r="I104" s="759">
        <v>935000</v>
      </c>
      <c r="J104" s="759"/>
      <c r="K104" s="759">
        <f t="shared" si="4"/>
        <v>0</v>
      </c>
      <c r="L104" s="748">
        <v>2550000</v>
      </c>
      <c r="M104" s="749"/>
    </row>
    <row r="105" spans="1:13" ht="12.75">
      <c r="A105" s="758" t="s">
        <v>58</v>
      </c>
      <c r="B105" s="747" t="s">
        <v>59</v>
      </c>
      <c r="C105" s="747"/>
      <c r="D105" s="747"/>
      <c r="E105" s="760"/>
      <c r="F105" s="747"/>
      <c r="G105" s="759">
        <v>21</v>
      </c>
      <c r="H105" s="759">
        <v>0.27</v>
      </c>
      <c r="I105" s="759">
        <v>2890000</v>
      </c>
      <c r="J105" s="759"/>
      <c r="K105" s="759">
        <f t="shared" si="4"/>
        <v>0</v>
      </c>
      <c r="L105" s="748">
        <v>2550000</v>
      </c>
      <c r="M105" s="749"/>
    </row>
    <row r="106" spans="1:13" ht="12.75">
      <c r="A106" s="758" t="s">
        <v>60</v>
      </c>
      <c r="B106" s="747" t="s">
        <v>61</v>
      </c>
      <c r="C106" s="747"/>
      <c r="D106" s="747"/>
      <c r="E106" s="760"/>
      <c r="F106" s="747"/>
      <c r="G106" s="759">
        <v>17</v>
      </c>
      <c r="H106" s="759">
        <v>0.27</v>
      </c>
      <c r="I106" s="759">
        <v>1530000</v>
      </c>
      <c r="J106" s="759"/>
      <c r="K106" s="759">
        <f t="shared" si="4"/>
        <v>0</v>
      </c>
      <c r="L106" s="748">
        <v>2550000</v>
      </c>
      <c r="M106" s="749"/>
    </row>
    <row r="107" spans="1:13" ht="12.75">
      <c r="A107" s="758" t="s">
        <v>62</v>
      </c>
      <c r="B107" s="747" t="s">
        <v>66</v>
      </c>
      <c r="C107" s="747"/>
      <c r="D107" s="747"/>
      <c r="E107" s="760"/>
      <c r="F107" s="747"/>
      <c r="G107" s="759">
        <v>16</v>
      </c>
      <c r="H107" s="759">
        <v>0.27</v>
      </c>
      <c r="I107" s="759">
        <v>1615000</v>
      </c>
      <c r="J107" s="759"/>
      <c r="K107" s="759">
        <f t="shared" si="4"/>
        <v>0</v>
      </c>
      <c r="L107" s="748">
        <v>2550000</v>
      </c>
      <c r="M107" s="749"/>
    </row>
    <row r="108" spans="1:13" ht="12.75">
      <c r="A108" s="758" t="s">
        <v>67</v>
      </c>
      <c r="B108" s="747" t="s">
        <v>56</v>
      </c>
      <c r="C108" s="759"/>
      <c r="D108" s="747"/>
      <c r="E108" s="760"/>
      <c r="F108" s="759"/>
      <c r="G108" s="759">
        <v>25</v>
      </c>
      <c r="H108" s="759">
        <v>0.34</v>
      </c>
      <c r="I108" s="759"/>
      <c r="J108" s="759">
        <f>ROUND(D108/G108*H108,1)</f>
        <v>0</v>
      </c>
      <c r="K108" s="759">
        <f t="shared" si="4"/>
        <v>0</v>
      </c>
      <c r="L108" s="748">
        <v>2540000</v>
      </c>
      <c r="M108" s="749"/>
    </row>
    <row r="109" spans="1:13" ht="12.75">
      <c r="A109" s="758" t="s">
        <v>68</v>
      </c>
      <c r="B109" s="747" t="s">
        <v>57</v>
      </c>
      <c r="C109" s="759"/>
      <c r="D109" s="747"/>
      <c r="E109" s="760"/>
      <c r="F109" s="759"/>
      <c r="G109" s="759">
        <v>25</v>
      </c>
      <c r="H109" s="759">
        <v>0.23</v>
      </c>
      <c r="I109" s="759"/>
      <c r="J109" s="759">
        <f>ROUND(D109/G109*H109,1)</f>
        <v>0</v>
      </c>
      <c r="K109" s="759">
        <f t="shared" si="4"/>
        <v>0</v>
      </c>
      <c r="L109" s="748">
        <v>2540000</v>
      </c>
      <c r="M109" s="749"/>
    </row>
    <row r="110" spans="1:13" ht="12.75">
      <c r="A110" s="758" t="s">
        <v>69</v>
      </c>
      <c r="B110" s="747" t="s">
        <v>70</v>
      </c>
      <c r="C110" s="759"/>
      <c r="D110" s="747"/>
      <c r="E110" s="760"/>
      <c r="F110" s="759"/>
      <c r="G110" s="759">
        <v>21</v>
      </c>
      <c r="H110" s="759">
        <v>0.31</v>
      </c>
      <c r="I110" s="759"/>
      <c r="J110" s="759">
        <f>ROUND(D110/G110*H110,1)</f>
        <v>0</v>
      </c>
      <c r="K110" s="759">
        <f t="shared" si="4"/>
        <v>0</v>
      </c>
      <c r="L110" s="748">
        <v>2540000</v>
      </c>
      <c r="M110" s="749"/>
    </row>
    <row r="111" spans="1:13" ht="12.75">
      <c r="A111" s="758" t="s">
        <v>71</v>
      </c>
      <c r="B111" s="747" t="s">
        <v>66</v>
      </c>
      <c r="C111" s="759"/>
      <c r="D111" s="747"/>
      <c r="E111" s="760"/>
      <c r="F111" s="759"/>
      <c r="G111" s="759">
        <v>16</v>
      </c>
      <c r="H111" s="759">
        <v>0.31</v>
      </c>
      <c r="I111" s="759"/>
      <c r="J111" s="759">
        <f>ROUND(D111/G111*H111,1)</f>
        <v>0</v>
      </c>
      <c r="K111" s="759">
        <f t="shared" si="4"/>
        <v>0</v>
      </c>
      <c r="L111" s="748">
        <v>2540000</v>
      </c>
      <c r="M111" s="749"/>
    </row>
    <row r="112" spans="1:13" ht="12.75">
      <c r="A112" s="745" t="s">
        <v>72</v>
      </c>
      <c r="B112" s="747" t="s">
        <v>73</v>
      </c>
      <c r="C112" s="747"/>
      <c r="D112" s="747"/>
      <c r="E112" s="760"/>
      <c r="F112" s="747"/>
      <c r="G112" s="747"/>
      <c r="H112" s="747"/>
      <c r="I112" s="747">
        <v>3630000</v>
      </c>
      <c r="J112" s="759" t="e">
        <f aca="true" t="shared" si="5" ref="J112:J143">ROUND(F112/G112*H112,1)</f>
        <v>#DIV/0!</v>
      </c>
      <c r="K112" s="759" t="e">
        <f t="shared" si="4"/>
        <v>#DIV/0!</v>
      </c>
      <c r="L112" s="748">
        <v>45000</v>
      </c>
      <c r="M112" s="749"/>
    </row>
    <row r="113" spans="1:13" ht="12.75">
      <c r="A113" s="745" t="s">
        <v>74</v>
      </c>
      <c r="B113" s="747" t="s">
        <v>73</v>
      </c>
      <c r="C113" s="747"/>
      <c r="D113" s="747"/>
      <c r="E113" s="760"/>
      <c r="F113" s="747"/>
      <c r="G113" s="747"/>
      <c r="H113" s="747"/>
      <c r="I113" s="747"/>
      <c r="J113" s="759" t="e">
        <f t="shared" si="5"/>
        <v>#DIV/0!</v>
      </c>
      <c r="K113" s="759" t="e">
        <f t="shared" si="4"/>
        <v>#DIV/0!</v>
      </c>
      <c r="L113" s="748">
        <v>45000</v>
      </c>
      <c r="M113" s="749"/>
    </row>
    <row r="114" spans="1:13" ht="12.75">
      <c r="A114" s="745" t="s">
        <v>75</v>
      </c>
      <c r="B114" s="747" t="s">
        <v>73</v>
      </c>
      <c r="C114" s="747"/>
      <c r="D114" s="747"/>
      <c r="E114" s="760"/>
      <c r="F114" s="747"/>
      <c r="G114" s="747"/>
      <c r="H114" s="747"/>
      <c r="I114" s="747">
        <v>1890000</v>
      </c>
      <c r="J114" s="759" t="e">
        <f t="shared" si="5"/>
        <v>#DIV/0!</v>
      </c>
      <c r="K114" s="759" t="e">
        <f t="shared" si="4"/>
        <v>#DIV/0!</v>
      </c>
      <c r="L114" s="748">
        <v>45000</v>
      </c>
      <c r="M114" s="749"/>
    </row>
    <row r="115" spans="1:13" ht="12.75">
      <c r="A115" s="745" t="s">
        <v>76</v>
      </c>
      <c r="B115" s="747" t="s">
        <v>73</v>
      </c>
      <c r="C115" s="747"/>
      <c r="D115" s="747"/>
      <c r="E115" s="760"/>
      <c r="F115" s="747"/>
      <c r="G115" s="747"/>
      <c r="H115" s="747"/>
      <c r="I115" s="747"/>
      <c r="J115" s="759" t="e">
        <f t="shared" si="5"/>
        <v>#DIV/0!</v>
      </c>
      <c r="K115" s="759" t="e">
        <f t="shared" si="4"/>
        <v>#DIV/0!</v>
      </c>
      <c r="L115" s="748">
        <v>43000</v>
      </c>
      <c r="M115" s="749"/>
    </row>
    <row r="116" spans="1:13" ht="12.75">
      <c r="A116" s="745" t="s">
        <v>77</v>
      </c>
      <c r="B116" s="747" t="s">
        <v>73</v>
      </c>
      <c r="C116" s="747"/>
      <c r="D116" s="747"/>
      <c r="E116" s="760"/>
      <c r="F116" s="747"/>
      <c r="G116" s="747"/>
      <c r="H116" s="747"/>
      <c r="I116" s="747"/>
      <c r="J116" s="759" t="e">
        <f t="shared" si="5"/>
        <v>#DIV/0!</v>
      </c>
      <c r="K116" s="759" t="e">
        <f t="shared" si="4"/>
        <v>#DIV/0!</v>
      </c>
      <c r="L116" s="748">
        <v>43000</v>
      </c>
      <c r="M116" s="749"/>
    </row>
    <row r="117" spans="1:13" ht="12.75">
      <c r="A117" s="745" t="s">
        <v>78</v>
      </c>
      <c r="B117" s="747" t="s">
        <v>73</v>
      </c>
      <c r="C117" s="747"/>
      <c r="D117" s="747"/>
      <c r="E117" s="760"/>
      <c r="F117" s="747"/>
      <c r="G117" s="747"/>
      <c r="H117" s="747"/>
      <c r="I117" s="747"/>
      <c r="J117" s="759" t="e">
        <f t="shared" si="5"/>
        <v>#DIV/0!</v>
      </c>
      <c r="K117" s="759" t="e">
        <f t="shared" si="4"/>
        <v>#DIV/0!</v>
      </c>
      <c r="L117" s="748">
        <v>43000</v>
      </c>
      <c r="M117" s="749"/>
    </row>
    <row r="118" spans="1:13" ht="12.75">
      <c r="A118" s="758" t="s">
        <v>79</v>
      </c>
      <c r="B118" s="761" t="s">
        <v>80</v>
      </c>
      <c r="C118" s="747"/>
      <c r="D118" s="747"/>
      <c r="E118" s="760"/>
      <c r="F118" s="747"/>
      <c r="G118" s="747"/>
      <c r="H118" s="747"/>
      <c r="I118" s="747">
        <v>2049667</v>
      </c>
      <c r="J118" s="759" t="e">
        <f t="shared" si="5"/>
        <v>#DIV/0!</v>
      </c>
      <c r="K118" s="759" t="e">
        <f t="shared" si="4"/>
        <v>#DIV/0!</v>
      </c>
      <c r="L118" s="748">
        <v>71500</v>
      </c>
      <c r="M118" s="749"/>
    </row>
    <row r="119" spans="1:13" ht="12.75">
      <c r="A119" s="758" t="s">
        <v>81</v>
      </c>
      <c r="B119" s="761" t="s">
        <v>80</v>
      </c>
      <c r="C119" s="747"/>
      <c r="D119" s="747"/>
      <c r="E119" s="760"/>
      <c r="F119" s="747"/>
      <c r="G119" s="747"/>
      <c r="H119" s="747"/>
      <c r="I119" s="747">
        <v>715000</v>
      </c>
      <c r="J119" s="759" t="e">
        <f t="shared" si="5"/>
        <v>#DIV/0!</v>
      </c>
      <c r="K119" s="759" t="e">
        <f t="shared" si="4"/>
        <v>#DIV/0!</v>
      </c>
      <c r="L119" s="748">
        <v>68000</v>
      </c>
      <c r="M119" s="749"/>
    </row>
    <row r="120" spans="1:13" ht="22.5">
      <c r="A120" s="758" t="s">
        <v>82</v>
      </c>
      <c r="B120" s="746" t="s">
        <v>83</v>
      </c>
      <c r="C120" s="747"/>
      <c r="D120" s="747"/>
      <c r="E120" s="760"/>
      <c r="F120" s="747"/>
      <c r="G120" s="747"/>
      <c r="H120" s="747"/>
      <c r="I120" s="747">
        <v>4830000</v>
      </c>
      <c r="J120" s="759" t="e">
        <f t="shared" si="5"/>
        <v>#DIV/0!</v>
      </c>
      <c r="K120" s="759" t="e">
        <f t="shared" si="4"/>
        <v>#DIV/0!</v>
      </c>
      <c r="L120" s="748">
        <v>18000</v>
      </c>
      <c r="M120" s="749"/>
    </row>
    <row r="121" spans="1:13" ht="22.5">
      <c r="A121" s="758" t="s">
        <v>84</v>
      </c>
      <c r="B121" s="746" t="s">
        <v>83</v>
      </c>
      <c r="C121" s="747"/>
      <c r="D121" s="747"/>
      <c r="E121" s="760"/>
      <c r="F121" s="747"/>
      <c r="G121" s="747"/>
      <c r="H121" s="747"/>
      <c r="I121" s="747">
        <v>2850000</v>
      </c>
      <c r="J121" s="759" t="e">
        <f t="shared" si="5"/>
        <v>#DIV/0!</v>
      </c>
      <c r="K121" s="759" t="e">
        <f t="shared" si="4"/>
        <v>#DIV/0!</v>
      </c>
      <c r="L121" s="748">
        <v>18000</v>
      </c>
      <c r="M121" s="749"/>
    </row>
    <row r="122" spans="1:13" ht="12.75">
      <c r="A122" s="758" t="s">
        <v>85</v>
      </c>
      <c r="B122" s="747" t="s">
        <v>86</v>
      </c>
      <c r="C122" s="747"/>
      <c r="D122" s="747"/>
      <c r="E122" s="760"/>
      <c r="F122" s="747"/>
      <c r="G122" s="759"/>
      <c r="H122" s="759"/>
      <c r="I122" s="759">
        <v>4530000</v>
      </c>
      <c r="J122" s="759" t="e">
        <f t="shared" si="5"/>
        <v>#DIV/0!</v>
      </c>
      <c r="K122" s="759" t="e">
        <f t="shared" si="4"/>
        <v>#DIV/0!</v>
      </c>
      <c r="L122" s="748">
        <v>45000</v>
      </c>
      <c r="M122" s="749"/>
    </row>
    <row r="123" spans="1:13" ht="12.75">
      <c r="A123" s="758" t="s">
        <v>87</v>
      </c>
      <c r="B123" s="747" t="s">
        <v>86</v>
      </c>
      <c r="C123" s="759"/>
      <c r="D123" s="747"/>
      <c r="E123" s="760"/>
      <c r="F123" s="759"/>
      <c r="G123" s="759"/>
      <c r="H123" s="759"/>
      <c r="I123" s="759">
        <v>1740000</v>
      </c>
      <c r="J123" s="759" t="e">
        <f t="shared" si="5"/>
        <v>#DIV/0!</v>
      </c>
      <c r="K123" s="759" t="e">
        <f aca="true" t="shared" si="6" ref="K123:K143">ROUND(F123/G123*H123,1)</f>
        <v>#DIV/0!</v>
      </c>
      <c r="L123" s="748">
        <v>42800</v>
      </c>
      <c r="M123" s="749"/>
    </row>
    <row r="124" spans="1:13" ht="12.75">
      <c r="A124" s="758" t="s">
        <v>88</v>
      </c>
      <c r="B124" s="747" t="s">
        <v>89</v>
      </c>
      <c r="C124" s="747"/>
      <c r="D124" s="747"/>
      <c r="E124" s="760"/>
      <c r="F124" s="747"/>
      <c r="G124" s="747"/>
      <c r="H124" s="747"/>
      <c r="I124" s="747"/>
      <c r="J124" s="759" t="e">
        <f t="shared" si="5"/>
        <v>#DIV/0!</v>
      </c>
      <c r="K124" s="759" t="e">
        <f t="shared" si="6"/>
        <v>#DIV/0!</v>
      </c>
      <c r="L124" s="748">
        <v>45000</v>
      </c>
      <c r="M124" s="749"/>
    </row>
    <row r="125" spans="1:13" ht="12.75">
      <c r="A125" s="758" t="s">
        <v>90</v>
      </c>
      <c r="B125" s="747" t="s">
        <v>91</v>
      </c>
      <c r="C125" s="747"/>
      <c r="D125" s="747"/>
      <c r="E125" s="760"/>
      <c r="F125" s="747"/>
      <c r="G125" s="747"/>
      <c r="H125" s="747"/>
      <c r="I125" s="747"/>
      <c r="J125" s="759" t="e">
        <f t="shared" si="5"/>
        <v>#DIV/0!</v>
      </c>
      <c r="K125" s="759" t="e">
        <f t="shared" si="6"/>
        <v>#DIV/0!</v>
      </c>
      <c r="L125" s="748">
        <v>45000</v>
      </c>
      <c r="M125" s="749"/>
    </row>
    <row r="126" spans="1:13" ht="12.75">
      <c r="A126" s="758" t="s">
        <v>85</v>
      </c>
      <c r="B126" s="747" t="s">
        <v>92</v>
      </c>
      <c r="C126" s="747"/>
      <c r="D126" s="747"/>
      <c r="E126" s="760"/>
      <c r="F126" s="747"/>
      <c r="G126" s="747"/>
      <c r="H126" s="747"/>
      <c r="I126" s="747"/>
      <c r="J126" s="759" t="e">
        <f t="shared" si="5"/>
        <v>#DIV/0!</v>
      </c>
      <c r="K126" s="759" t="e">
        <f t="shared" si="6"/>
        <v>#DIV/0!</v>
      </c>
      <c r="L126" s="748">
        <v>45000</v>
      </c>
      <c r="M126" s="749"/>
    </row>
    <row r="127" spans="1:13" ht="12.75">
      <c r="A127" s="758" t="s">
        <v>87</v>
      </c>
      <c r="B127" s="747" t="s">
        <v>89</v>
      </c>
      <c r="C127" s="747"/>
      <c r="D127" s="747"/>
      <c r="E127" s="760"/>
      <c r="F127" s="747"/>
      <c r="G127" s="747"/>
      <c r="H127" s="747"/>
      <c r="I127" s="747"/>
      <c r="J127" s="759" t="e">
        <f t="shared" si="5"/>
        <v>#DIV/0!</v>
      </c>
      <c r="K127" s="759" t="e">
        <f t="shared" si="6"/>
        <v>#DIV/0!</v>
      </c>
      <c r="L127" s="748">
        <v>42800</v>
      </c>
      <c r="M127" s="749"/>
    </row>
    <row r="128" spans="1:13" ht="12.75">
      <c r="A128" s="758" t="s">
        <v>88</v>
      </c>
      <c r="B128" s="747" t="s">
        <v>91</v>
      </c>
      <c r="C128" s="747"/>
      <c r="D128" s="747"/>
      <c r="E128" s="760"/>
      <c r="F128" s="747"/>
      <c r="G128" s="747"/>
      <c r="H128" s="747"/>
      <c r="I128" s="747"/>
      <c r="J128" s="759" t="e">
        <f t="shared" si="5"/>
        <v>#DIV/0!</v>
      </c>
      <c r="K128" s="759" t="e">
        <f t="shared" si="6"/>
        <v>#DIV/0!</v>
      </c>
      <c r="L128" s="748">
        <v>42800</v>
      </c>
      <c r="M128" s="749"/>
    </row>
    <row r="129" spans="1:13" ht="12.75">
      <c r="A129" s="758" t="s">
        <v>90</v>
      </c>
      <c r="B129" s="747" t="s">
        <v>92</v>
      </c>
      <c r="C129" s="747"/>
      <c r="D129" s="747"/>
      <c r="E129" s="760"/>
      <c r="F129" s="747"/>
      <c r="G129" s="747"/>
      <c r="H129" s="747"/>
      <c r="I129" s="747"/>
      <c r="J129" s="759" t="e">
        <f t="shared" si="5"/>
        <v>#DIV/0!</v>
      </c>
      <c r="K129" s="759" t="e">
        <f t="shared" si="6"/>
        <v>#DIV/0!</v>
      </c>
      <c r="L129" s="748">
        <v>42800</v>
      </c>
      <c r="M129" s="749"/>
    </row>
    <row r="130" spans="1:13" ht="12.75">
      <c r="A130" s="758" t="s">
        <v>93</v>
      </c>
      <c r="B130" s="747" t="s">
        <v>94</v>
      </c>
      <c r="C130" s="747"/>
      <c r="D130" s="747"/>
      <c r="E130" s="760"/>
      <c r="F130" s="747"/>
      <c r="G130" s="747"/>
      <c r="H130" s="747"/>
      <c r="I130" s="747">
        <v>576000</v>
      </c>
      <c r="J130" s="759" t="e">
        <f t="shared" si="5"/>
        <v>#DIV/0!</v>
      </c>
      <c r="K130" s="759" t="e">
        <f t="shared" si="6"/>
        <v>#DIV/0!</v>
      </c>
      <c r="L130" s="748"/>
      <c r="M130" s="749"/>
    </row>
    <row r="131" spans="1:13" ht="12.75">
      <c r="A131" s="758" t="s">
        <v>95</v>
      </c>
      <c r="B131" s="747" t="s">
        <v>96</v>
      </c>
      <c r="C131" s="747"/>
      <c r="D131" s="747"/>
      <c r="E131" s="760"/>
      <c r="F131" s="747"/>
      <c r="G131" s="747"/>
      <c r="H131" s="747"/>
      <c r="I131" s="747"/>
      <c r="J131" s="759" t="e">
        <f t="shared" si="5"/>
        <v>#DIV/0!</v>
      </c>
      <c r="K131" s="759" t="e">
        <f t="shared" si="6"/>
        <v>#DIV/0!</v>
      </c>
      <c r="L131" s="748">
        <v>20000</v>
      </c>
      <c r="M131" s="749"/>
    </row>
    <row r="132" spans="1:13" ht="22.5">
      <c r="A132" s="758" t="s">
        <v>97</v>
      </c>
      <c r="B132" s="746" t="s">
        <v>98</v>
      </c>
      <c r="C132" s="747"/>
      <c r="D132" s="747"/>
      <c r="E132" s="760"/>
      <c r="F132" s="747"/>
      <c r="G132" s="747"/>
      <c r="H132" s="747"/>
      <c r="I132" s="747">
        <v>44961000</v>
      </c>
      <c r="J132" s="759" t="e">
        <f t="shared" si="5"/>
        <v>#DIV/0!</v>
      </c>
      <c r="K132" s="759" t="e">
        <f t="shared" si="6"/>
        <v>#DIV/0!</v>
      </c>
      <c r="L132" s="748">
        <v>65000</v>
      </c>
      <c r="M132" s="749"/>
    </row>
    <row r="133" spans="1:13" ht="12.75">
      <c r="A133" s="758" t="s">
        <v>99</v>
      </c>
      <c r="B133" s="746" t="s">
        <v>100</v>
      </c>
      <c r="C133" s="747"/>
      <c r="D133" s="747"/>
      <c r="E133" s="760"/>
      <c r="F133" s="747"/>
      <c r="G133" s="747"/>
      <c r="H133" s="747"/>
      <c r="I133" s="747"/>
      <c r="J133" s="759" t="e">
        <f t="shared" si="5"/>
        <v>#DIV/0!</v>
      </c>
      <c r="K133" s="759" t="e">
        <f t="shared" si="6"/>
        <v>#DIV/0!</v>
      </c>
      <c r="L133" s="748">
        <v>65000</v>
      </c>
      <c r="M133" s="749"/>
    </row>
    <row r="134" spans="1:13" ht="12.75">
      <c r="A134" s="758" t="s">
        <v>101</v>
      </c>
      <c r="B134" s="746" t="s">
        <v>102</v>
      </c>
      <c r="C134" s="747"/>
      <c r="D134" s="747"/>
      <c r="E134" s="760"/>
      <c r="F134" s="747"/>
      <c r="G134" s="747"/>
      <c r="H134" s="747"/>
      <c r="I134" s="747"/>
      <c r="J134" s="759" t="e">
        <f t="shared" si="5"/>
        <v>#DIV/0!</v>
      </c>
      <c r="K134" s="759" t="e">
        <f t="shared" si="6"/>
        <v>#DIV/0!</v>
      </c>
      <c r="L134" s="748">
        <v>65000</v>
      </c>
      <c r="M134" s="749"/>
    </row>
    <row r="135" spans="1:13" ht="22.5">
      <c r="A135" s="758" t="s">
        <v>103</v>
      </c>
      <c r="B135" s="746" t="s">
        <v>104</v>
      </c>
      <c r="C135" s="747"/>
      <c r="D135" s="747"/>
      <c r="E135" s="760"/>
      <c r="F135" s="747"/>
      <c r="G135" s="747"/>
      <c r="H135" s="747"/>
      <c r="I135" s="747"/>
      <c r="J135" s="759" t="e">
        <f t="shared" si="5"/>
        <v>#DIV/0!</v>
      </c>
      <c r="K135" s="759" t="e">
        <f t="shared" si="6"/>
        <v>#DIV/0!</v>
      </c>
      <c r="L135" s="748">
        <v>65000</v>
      </c>
      <c r="M135" s="749"/>
    </row>
    <row r="136" spans="1:13" ht="22.5">
      <c r="A136" s="758" t="s">
        <v>105</v>
      </c>
      <c r="B136" s="746" t="s">
        <v>106</v>
      </c>
      <c r="C136" s="747"/>
      <c r="D136" s="747"/>
      <c r="E136" s="760"/>
      <c r="F136" s="747"/>
      <c r="G136" s="747"/>
      <c r="H136" s="747"/>
      <c r="I136" s="747"/>
      <c r="J136" s="759" t="e">
        <f t="shared" si="5"/>
        <v>#DIV/0!</v>
      </c>
      <c r="K136" s="759" t="e">
        <f t="shared" si="6"/>
        <v>#DIV/0!</v>
      </c>
      <c r="L136" s="748">
        <v>65000</v>
      </c>
      <c r="M136" s="749"/>
    </row>
    <row r="137" spans="1:13" ht="22.5">
      <c r="A137" s="758" t="s">
        <v>107</v>
      </c>
      <c r="B137" s="746" t="s">
        <v>108</v>
      </c>
      <c r="C137" s="747"/>
      <c r="D137" s="747"/>
      <c r="E137" s="760"/>
      <c r="F137" s="747"/>
      <c r="G137" s="747"/>
      <c r="H137" s="747"/>
      <c r="I137" s="747"/>
      <c r="J137" s="759" t="e">
        <f t="shared" si="5"/>
        <v>#DIV/0!</v>
      </c>
      <c r="K137" s="759" t="e">
        <f t="shared" si="6"/>
        <v>#DIV/0!</v>
      </c>
      <c r="L137" s="748">
        <v>65000</v>
      </c>
      <c r="M137" s="749"/>
    </row>
    <row r="138" spans="1:13" ht="12.75">
      <c r="A138" s="758" t="s">
        <v>109</v>
      </c>
      <c r="B138" s="747" t="s">
        <v>110</v>
      </c>
      <c r="C138" s="747"/>
      <c r="D138" s="747"/>
      <c r="E138" s="760"/>
      <c r="F138" s="747"/>
      <c r="G138" s="747"/>
      <c r="H138" s="747"/>
      <c r="I138" s="747">
        <v>952000</v>
      </c>
      <c r="J138" s="759" t="e">
        <f t="shared" si="5"/>
        <v>#DIV/0!</v>
      </c>
      <c r="K138" s="759" t="e">
        <f t="shared" si="6"/>
        <v>#DIV/0!</v>
      </c>
      <c r="L138" s="748">
        <v>10000</v>
      </c>
      <c r="M138" s="749"/>
    </row>
    <row r="139" spans="1:13" ht="12.75">
      <c r="A139" s="758" t="s">
        <v>111</v>
      </c>
      <c r="B139" s="747" t="s">
        <v>112</v>
      </c>
      <c r="C139" s="747"/>
      <c r="D139" s="747"/>
      <c r="E139" s="760"/>
      <c r="F139" s="747"/>
      <c r="G139" s="747"/>
      <c r="H139" s="747"/>
      <c r="I139" s="747">
        <v>2741000</v>
      </c>
      <c r="J139" s="759" t="e">
        <f t="shared" si="5"/>
        <v>#DIV/0!</v>
      </c>
      <c r="K139" s="759" t="e">
        <f t="shared" si="6"/>
        <v>#DIV/0!</v>
      </c>
      <c r="L139" s="748">
        <v>1000</v>
      </c>
      <c r="M139" s="749"/>
    </row>
    <row r="140" spans="1:13" ht="12.75">
      <c r="A140" s="758" t="s">
        <v>113</v>
      </c>
      <c r="B140" s="747" t="s">
        <v>114</v>
      </c>
      <c r="C140" s="747"/>
      <c r="D140" s="747"/>
      <c r="E140" s="760"/>
      <c r="F140" s="747"/>
      <c r="G140" s="747"/>
      <c r="H140" s="747"/>
      <c r="I140" s="747">
        <v>5520000</v>
      </c>
      <c r="J140" s="759" t="e">
        <f t="shared" si="5"/>
        <v>#DIV/0!</v>
      </c>
      <c r="K140" s="759" t="e">
        <f t="shared" si="6"/>
        <v>#DIV/0!</v>
      </c>
      <c r="L140" s="748">
        <v>240000</v>
      </c>
      <c r="M140" s="749"/>
    </row>
    <row r="141" spans="1:13" ht="12.75">
      <c r="A141" s="758" t="s">
        <v>113</v>
      </c>
      <c r="B141" s="747" t="s">
        <v>114</v>
      </c>
      <c r="C141" s="747"/>
      <c r="D141" s="747"/>
      <c r="E141" s="760"/>
      <c r="F141" s="747"/>
      <c r="G141" s="747"/>
      <c r="H141" s="747"/>
      <c r="I141" s="747"/>
      <c r="J141" s="759" t="e">
        <f t="shared" si="5"/>
        <v>#DIV/0!</v>
      </c>
      <c r="K141" s="759" t="e">
        <f t="shared" si="6"/>
        <v>#DIV/0!</v>
      </c>
      <c r="L141" s="748">
        <v>239000</v>
      </c>
      <c r="M141" s="749"/>
    </row>
    <row r="142" spans="1:13" ht="12.75">
      <c r="A142" s="758" t="s">
        <v>115</v>
      </c>
      <c r="B142" s="747" t="s">
        <v>116</v>
      </c>
      <c r="C142" s="747"/>
      <c r="D142" s="747"/>
      <c r="E142" s="760"/>
      <c r="F142" s="747"/>
      <c r="G142" s="747"/>
      <c r="H142" s="747"/>
      <c r="I142" s="747">
        <v>2600000</v>
      </c>
      <c r="J142" s="759" t="e">
        <f t="shared" si="5"/>
        <v>#DIV/0!</v>
      </c>
      <c r="K142" s="759" t="e">
        <f t="shared" si="6"/>
        <v>#DIV/0!</v>
      </c>
      <c r="L142" s="748">
        <v>325000</v>
      </c>
      <c r="M142" s="749"/>
    </row>
    <row r="143" spans="1:13" ht="12.75">
      <c r="A143" s="758" t="s">
        <v>115</v>
      </c>
      <c r="B143" s="747" t="s">
        <v>116</v>
      </c>
      <c r="C143" s="747"/>
      <c r="D143" s="747"/>
      <c r="E143" s="760"/>
      <c r="F143" s="747"/>
      <c r="G143" s="747"/>
      <c r="H143" s="747"/>
      <c r="I143" s="747"/>
      <c r="J143" s="759" t="e">
        <f t="shared" si="5"/>
        <v>#DIV/0!</v>
      </c>
      <c r="K143" s="759" t="e">
        <f t="shared" si="6"/>
        <v>#DIV/0!</v>
      </c>
      <c r="L143" s="748">
        <v>322000</v>
      </c>
      <c r="M143" s="749"/>
    </row>
    <row r="144" spans="1:13" ht="12.75">
      <c r="A144" s="758"/>
      <c r="B144" s="747"/>
      <c r="C144" s="747"/>
      <c r="D144" s="747"/>
      <c r="E144" s="760"/>
      <c r="F144" s="747"/>
      <c r="G144" s="747"/>
      <c r="H144" s="747"/>
      <c r="I144" s="747"/>
      <c r="J144" s="759"/>
      <c r="K144" s="759"/>
      <c r="L144" s="748">
        <v>430</v>
      </c>
      <c r="M144" s="749"/>
    </row>
    <row r="145" spans="1:13" ht="12.75">
      <c r="A145" s="758"/>
      <c r="B145" s="747"/>
      <c r="C145" s="747"/>
      <c r="D145" s="747"/>
      <c r="E145" s="760"/>
      <c r="F145" s="747"/>
      <c r="G145" s="747"/>
      <c r="H145" s="747"/>
      <c r="I145" s="747"/>
      <c r="J145" s="759"/>
      <c r="K145" s="759"/>
      <c r="L145" s="748">
        <v>430</v>
      </c>
      <c r="M145" s="749"/>
    </row>
    <row r="146" spans="1:13" ht="23.25" customHeight="1">
      <c r="A146" s="758">
        <v>18</v>
      </c>
      <c r="B146" s="746" t="s">
        <v>118</v>
      </c>
      <c r="C146" s="747"/>
      <c r="D146" s="747"/>
      <c r="E146" s="760"/>
      <c r="F146" s="747"/>
      <c r="G146" s="747"/>
      <c r="H146" s="747"/>
      <c r="I146" s="747"/>
      <c r="J146" s="759"/>
      <c r="K146" s="759" t="e">
        <f>ROUND(F146/G146*H146,1)</f>
        <v>#DIV/0!</v>
      </c>
      <c r="L146" s="748"/>
      <c r="M146" s="749"/>
    </row>
    <row r="147" spans="1:13" ht="13.5" thickBot="1">
      <c r="A147" s="1143" t="s">
        <v>119</v>
      </c>
      <c r="B147" s="1144"/>
      <c r="C147" s="1144"/>
      <c r="D147" s="1144"/>
      <c r="E147" s="1144"/>
      <c r="F147" s="1144"/>
      <c r="G147" s="1144"/>
      <c r="H147" s="1144"/>
      <c r="I147" s="1144"/>
      <c r="J147" s="1144"/>
      <c r="K147" s="1144"/>
      <c r="L147" s="748"/>
      <c r="M147" s="802">
        <f>SUM(M74:M146)</f>
        <v>20372000</v>
      </c>
    </row>
    <row r="148" spans="1:13" ht="13.5" thickBot="1">
      <c r="A148" s="764"/>
      <c r="B148" s="764"/>
      <c r="C148" s="764"/>
      <c r="D148" s="764"/>
      <c r="E148" s="764"/>
      <c r="F148" s="764"/>
      <c r="G148" s="764"/>
      <c r="H148" s="764"/>
      <c r="I148" s="764"/>
      <c r="J148" s="764"/>
      <c r="K148" s="764"/>
      <c r="L148" s="748"/>
      <c r="M148" s="805"/>
    </row>
    <row r="149" spans="1:13" ht="13.5" thickBot="1">
      <c r="A149" s="765" t="s">
        <v>120</v>
      </c>
      <c r="B149" s="766" t="s">
        <v>121</v>
      </c>
      <c r="C149" s="766">
        <v>13</v>
      </c>
      <c r="D149" s="766"/>
      <c r="E149" s="766">
        <v>283</v>
      </c>
      <c r="F149" s="766">
        <v>13</v>
      </c>
      <c r="G149" s="766"/>
      <c r="H149" s="766"/>
      <c r="I149" s="766"/>
      <c r="J149" s="766"/>
      <c r="K149" s="766"/>
      <c r="L149" s="748">
        <v>11700</v>
      </c>
      <c r="M149" s="804">
        <v>101400</v>
      </c>
    </row>
    <row r="150" spans="1:13" ht="12.75">
      <c r="A150" s="765" t="s">
        <v>120</v>
      </c>
      <c r="B150" s="766" t="s">
        <v>122</v>
      </c>
      <c r="C150" s="770"/>
      <c r="D150" s="770">
        <v>13</v>
      </c>
      <c r="E150" s="770"/>
      <c r="F150" s="770"/>
      <c r="G150" s="770"/>
      <c r="H150" s="770"/>
      <c r="I150" s="770"/>
      <c r="J150" s="770"/>
      <c r="K150" s="770"/>
      <c r="L150" s="748">
        <v>11700</v>
      </c>
      <c r="M150" s="804">
        <v>50700</v>
      </c>
    </row>
    <row r="151" spans="1:13" ht="12.75" hidden="1">
      <c r="A151" s="745"/>
      <c r="B151" s="747"/>
      <c r="C151" s="747"/>
      <c r="D151" s="747"/>
      <c r="E151" s="747"/>
      <c r="F151" s="747"/>
      <c r="G151" s="747"/>
      <c r="H151" s="747"/>
      <c r="I151" s="747"/>
      <c r="J151" s="747"/>
      <c r="K151" s="747"/>
      <c r="L151" s="748">
        <v>430</v>
      </c>
      <c r="M151" s="804"/>
    </row>
    <row r="152" spans="1:13" ht="12.75" hidden="1">
      <c r="A152" s="745"/>
      <c r="B152" s="747"/>
      <c r="C152" s="747"/>
      <c r="D152" s="747"/>
      <c r="E152" s="747"/>
      <c r="F152" s="770"/>
      <c r="G152" s="770"/>
      <c r="H152" s="770"/>
      <c r="I152" s="770"/>
      <c r="J152" s="770"/>
      <c r="K152" s="770"/>
      <c r="L152" s="748"/>
      <c r="M152" s="804"/>
    </row>
    <row r="153" spans="1:13" ht="22.5" customHeight="1" hidden="1">
      <c r="A153" s="772"/>
      <c r="B153" s="773"/>
      <c r="C153" s="747"/>
      <c r="D153" s="747"/>
      <c r="E153" s="747"/>
      <c r="F153" s="770"/>
      <c r="G153" s="770"/>
      <c r="H153" s="770"/>
      <c r="I153" s="770"/>
      <c r="J153" s="770"/>
      <c r="K153" s="770"/>
      <c r="L153" s="748">
        <v>1061</v>
      </c>
      <c r="M153" s="804"/>
    </row>
    <row r="154" spans="1:13" ht="24" customHeight="1" hidden="1">
      <c r="A154" s="745"/>
      <c r="B154" s="746"/>
      <c r="C154" s="747"/>
      <c r="D154" s="747"/>
      <c r="E154" s="747"/>
      <c r="F154" s="747"/>
      <c r="G154" s="747"/>
      <c r="H154" s="747"/>
      <c r="I154" s="747"/>
      <c r="J154" s="747"/>
      <c r="K154" s="747"/>
      <c r="L154" s="771"/>
      <c r="M154" s="804"/>
    </row>
    <row r="155" spans="1:13" ht="24" customHeight="1" hidden="1">
      <c r="A155" s="745"/>
      <c r="B155" s="746"/>
      <c r="C155" s="747"/>
      <c r="D155" s="747"/>
      <c r="E155" s="747"/>
      <c r="F155" s="747"/>
      <c r="G155" s="747"/>
      <c r="H155" s="747"/>
      <c r="I155" s="747"/>
      <c r="J155" s="747"/>
      <c r="K155" s="747"/>
      <c r="L155" s="771"/>
      <c r="M155" s="804"/>
    </row>
    <row r="156" spans="1:13" ht="12.75" hidden="1">
      <c r="A156" s="745"/>
      <c r="B156" s="747"/>
      <c r="C156" s="747"/>
      <c r="D156" s="747"/>
      <c r="E156" s="747"/>
      <c r="F156" s="747"/>
      <c r="G156" s="747"/>
      <c r="H156" s="747"/>
      <c r="I156" s="747"/>
      <c r="J156" s="747"/>
      <c r="K156" s="747"/>
      <c r="L156" s="771"/>
      <c r="M156" s="804"/>
    </row>
    <row r="157" spans="1:13" ht="12.75" hidden="1">
      <c r="A157" s="745"/>
      <c r="B157" s="747"/>
      <c r="C157" s="747"/>
      <c r="D157" s="747"/>
      <c r="E157" s="747"/>
      <c r="F157" s="770"/>
      <c r="G157" s="770"/>
      <c r="H157" s="770"/>
      <c r="I157" s="770"/>
      <c r="J157" s="770"/>
      <c r="K157" s="770"/>
      <c r="L157" s="771"/>
      <c r="M157" s="804"/>
    </row>
    <row r="158" spans="1:13" ht="12.75" hidden="1">
      <c r="A158" s="745"/>
      <c r="B158" s="747"/>
      <c r="C158" s="747"/>
      <c r="D158" s="747"/>
      <c r="E158" s="747"/>
      <c r="F158" s="770"/>
      <c r="G158" s="770"/>
      <c r="H158" s="770"/>
      <c r="I158" s="770"/>
      <c r="J158" s="770"/>
      <c r="K158" s="770"/>
      <c r="L158" s="771"/>
      <c r="M158" s="804"/>
    </row>
    <row r="159" spans="1:13" ht="12.75" hidden="1">
      <c r="A159" s="745"/>
      <c r="B159" s="747"/>
      <c r="C159" s="747"/>
      <c r="D159" s="747"/>
      <c r="E159" s="747"/>
      <c r="F159" s="770"/>
      <c r="G159" s="770"/>
      <c r="H159" s="770"/>
      <c r="I159" s="770"/>
      <c r="J159" s="770"/>
      <c r="K159" s="770"/>
      <c r="L159" s="771"/>
      <c r="M159" s="804"/>
    </row>
    <row r="160" spans="1:13" ht="12.75" hidden="1">
      <c r="A160" s="745"/>
      <c r="B160" s="747"/>
      <c r="C160" s="747"/>
      <c r="D160" s="747"/>
      <c r="E160" s="747"/>
      <c r="F160" s="770"/>
      <c r="G160" s="770"/>
      <c r="H160" s="770"/>
      <c r="I160" s="770"/>
      <c r="J160" s="770"/>
      <c r="K160" s="770"/>
      <c r="L160" s="771"/>
      <c r="M160" s="804"/>
    </row>
    <row r="161" spans="1:13" ht="13.5" thickBot="1">
      <c r="A161" s="1143"/>
      <c r="B161" s="1144"/>
      <c r="C161" s="1144"/>
      <c r="D161" s="1144"/>
      <c r="E161" s="1144"/>
      <c r="F161" s="1144"/>
      <c r="G161" s="1144"/>
      <c r="H161" s="1144"/>
      <c r="I161" s="1144"/>
      <c r="J161" s="1144"/>
      <c r="K161" s="1144"/>
      <c r="L161" s="762"/>
      <c r="M161" s="802">
        <f>SUM(M149:M160)</f>
        <v>152100</v>
      </c>
    </row>
    <row r="162" spans="1:13" ht="0.75" customHeight="1">
      <c r="A162" s="774"/>
      <c r="B162" s="774"/>
      <c r="C162" s="774"/>
      <c r="D162" s="774"/>
      <c r="E162" s="774"/>
      <c r="F162" s="774"/>
      <c r="G162" s="774"/>
      <c r="H162" s="774"/>
      <c r="I162" s="774"/>
      <c r="J162" s="774"/>
      <c r="K162" s="774"/>
      <c r="L162" s="774"/>
      <c r="M162" s="802"/>
    </row>
    <row r="163" spans="1:13" ht="12.75" hidden="1">
      <c r="A163" s="775" t="s">
        <v>139</v>
      </c>
      <c r="B163" s="776" t="s">
        <v>140</v>
      </c>
      <c r="C163" s="776"/>
      <c r="D163" s="776"/>
      <c r="E163" s="776"/>
      <c r="F163" s="776"/>
      <c r="G163" s="776"/>
      <c r="H163" s="776"/>
      <c r="I163" s="776"/>
      <c r="J163" s="776"/>
      <c r="K163" s="776"/>
      <c r="L163" s="777"/>
      <c r="M163" s="804"/>
    </row>
    <row r="164" spans="1:13" ht="12.75" hidden="1">
      <c r="A164" s="778"/>
      <c r="B164" s="779" t="s">
        <v>141</v>
      </c>
      <c r="C164" s="779"/>
      <c r="D164" s="779"/>
      <c r="E164" s="779"/>
      <c r="F164" s="779"/>
      <c r="G164" s="779"/>
      <c r="H164" s="779"/>
      <c r="I164" s="779"/>
      <c r="J164" s="779"/>
      <c r="K164" s="779"/>
      <c r="L164" s="780"/>
      <c r="M164" s="804"/>
    </row>
    <row r="165" spans="1:13" ht="12.75" hidden="1">
      <c r="A165" s="778" t="s">
        <v>142</v>
      </c>
      <c r="B165" s="779" t="s">
        <v>143</v>
      </c>
      <c r="C165" s="779"/>
      <c r="D165" s="779"/>
      <c r="E165" s="779"/>
      <c r="F165" s="779"/>
      <c r="G165" s="779"/>
      <c r="H165" s="779"/>
      <c r="I165" s="779"/>
      <c r="J165" s="779"/>
      <c r="K165" s="779"/>
      <c r="L165" s="780"/>
      <c r="M165" s="804"/>
    </row>
    <row r="166" spans="1:13" ht="13.5" hidden="1" thickBot="1">
      <c r="A166" s="1132" t="s">
        <v>144</v>
      </c>
      <c r="B166" s="1133"/>
      <c r="C166" s="1133"/>
      <c r="D166" s="1133"/>
      <c r="E166" s="1133"/>
      <c r="F166" s="1133"/>
      <c r="G166" s="1133"/>
      <c r="H166" s="1133"/>
      <c r="I166" s="1133"/>
      <c r="J166" s="1133"/>
      <c r="K166" s="1133"/>
      <c r="L166" s="782"/>
      <c r="M166" s="802"/>
    </row>
    <row r="167" spans="1:13" ht="13.5" thickBot="1">
      <c r="A167" s="764"/>
      <c r="B167" s="764"/>
      <c r="C167" s="764"/>
      <c r="D167" s="764"/>
      <c r="E167" s="764"/>
      <c r="F167" s="764"/>
      <c r="G167" s="764"/>
      <c r="H167" s="764"/>
      <c r="I167" s="764"/>
      <c r="J167" s="764"/>
      <c r="K167" s="764"/>
      <c r="L167" s="764"/>
      <c r="M167" s="805"/>
    </row>
    <row r="168" spans="1:13" ht="14.25" thickBot="1" thickTop="1">
      <c r="A168" s="1135" t="s">
        <v>349</v>
      </c>
      <c r="B168" s="1136"/>
      <c r="C168" s="1136"/>
      <c r="D168" s="1136"/>
      <c r="E168" s="1136"/>
      <c r="F168" s="1136"/>
      <c r="G168" s="1136"/>
      <c r="H168" s="1136"/>
      <c r="I168" s="1136"/>
      <c r="J168" s="1136"/>
      <c r="K168" s="1136"/>
      <c r="L168" s="784"/>
      <c r="M168" s="806">
        <f>M147+M161</f>
        <v>20524100</v>
      </c>
    </row>
    <row r="169" spans="1:13" ht="13.5" thickTop="1">
      <c r="A169" s="760"/>
      <c r="B169" s="760"/>
      <c r="C169" s="760"/>
      <c r="D169" s="760"/>
      <c r="E169" s="760"/>
      <c r="F169" s="760"/>
      <c r="G169" s="760"/>
      <c r="H169" s="760"/>
      <c r="I169" s="760"/>
      <c r="J169" s="760"/>
      <c r="K169" s="760"/>
      <c r="L169" s="760"/>
      <c r="M169" s="760"/>
    </row>
    <row r="170" spans="1:13" ht="12.75">
      <c r="A170" s="760"/>
      <c r="B170" s="760"/>
      <c r="C170" s="760"/>
      <c r="D170" s="760"/>
      <c r="E170" s="760"/>
      <c r="F170" s="760"/>
      <c r="G170" s="760"/>
      <c r="H170" s="760"/>
      <c r="I170" s="760"/>
      <c r="J170" s="760"/>
      <c r="K170" s="760"/>
      <c r="L170" s="760"/>
      <c r="M170" s="760"/>
    </row>
    <row r="171" spans="1:13" ht="12.75">
      <c r="A171" s="760"/>
      <c r="B171" s="760"/>
      <c r="C171" s="760"/>
      <c r="D171" s="760"/>
      <c r="E171" s="760"/>
      <c r="F171" s="760"/>
      <c r="G171" s="760"/>
      <c r="H171" s="760"/>
      <c r="I171" s="760"/>
      <c r="J171" s="760"/>
      <c r="K171" s="760"/>
      <c r="L171" s="760"/>
      <c r="M171" s="760"/>
    </row>
    <row r="172" spans="1:13" ht="12.75">
      <c r="A172" s="760"/>
      <c r="B172" s="760"/>
      <c r="C172" s="760"/>
      <c r="D172" s="760"/>
      <c r="E172" s="760"/>
      <c r="F172" s="760"/>
      <c r="G172" s="760"/>
      <c r="H172" s="760"/>
      <c r="I172" s="760"/>
      <c r="J172" s="760"/>
      <c r="K172" s="760"/>
      <c r="L172" s="760"/>
      <c r="M172" s="760"/>
    </row>
    <row r="173" spans="1:13" ht="12.75">
      <c r="A173" s="760"/>
      <c r="B173" s="760"/>
      <c r="C173" s="760"/>
      <c r="D173" s="760"/>
      <c r="E173" s="760"/>
      <c r="F173" s="760"/>
      <c r="G173" s="760"/>
      <c r="H173" s="760"/>
      <c r="I173" s="760"/>
      <c r="J173" s="760"/>
      <c r="K173" s="760"/>
      <c r="L173" s="760"/>
      <c r="M173" s="760"/>
    </row>
    <row r="174" spans="1:13" ht="12.75">
      <c r="A174" s="760"/>
      <c r="B174" s="760"/>
      <c r="C174" s="760"/>
      <c r="D174" s="760"/>
      <c r="E174" s="760"/>
      <c r="F174" s="760"/>
      <c r="G174" s="760"/>
      <c r="H174" s="760"/>
      <c r="I174" s="760"/>
      <c r="J174" s="760"/>
      <c r="K174" s="760"/>
      <c r="L174" s="760"/>
      <c r="M174" s="760"/>
    </row>
    <row r="175" spans="1:13" ht="12.75">
      <c r="A175" s="760"/>
      <c r="B175" s="760"/>
      <c r="C175" s="760"/>
      <c r="D175" s="760"/>
      <c r="E175" s="760"/>
      <c r="F175" s="760"/>
      <c r="G175" s="760"/>
      <c r="H175" s="760"/>
      <c r="I175" s="760"/>
      <c r="J175" s="760"/>
      <c r="K175" s="760"/>
      <c r="L175" s="760"/>
      <c r="M175" s="760"/>
    </row>
    <row r="176" spans="1:13" ht="12.75">
      <c r="A176" s="760"/>
      <c r="B176" s="760"/>
      <c r="C176" s="760"/>
      <c r="D176" s="760"/>
      <c r="E176" s="760"/>
      <c r="F176" s="760"/>
      <c r="G176" s="760"/>
      <c r="H176" s="760"/>
      <c r="I176" s="760"/>
      <c r="J176" s="760"/>
      <c r="K176" s="760"/>
      <c r="L176" s="760"/>
      <c r="M176" s="760"/>
    </row>
    <row r="177" spans="1:13" ht="12.75">
      <c r="A177" s="760"/>
      <c r="B177" s="760"/>
      <c r="C177" s="760"/>
      <c r="D177" s="760"/>
      <c r="E177" s="760"/>
      <c r="F177" s="760"/>
      <c r="G177" s="760"/>
      <c r="H177" s="760"/>
      <c r="I177" s="760"/>
      <c r="J177" s="760"/>
      <c r="K177" s="760"/>
      <c r="L177" s="760"/>
      <c r="M177" s="760"/>
    </row>
    <row r="178" spans="1:13" ht="12.75">
      <c r="A178" s="760"/>
      <c r="B178" s="760"/>
      <c r="C178" s="760"/>
      <c r="D178" s="760"/>
      <c r="E178" s="760"/>
      <c r="F178" s="760"/>
      <c r="G178" s="760"/>
      <c r="H178" s="760"/>
      <c r="I178" s="760"/>
      <c r="J178" s="760"/>
      <c r="K178" s="760"/>
      <c r="L178" s="760"/>
      <c r="M178" s="760"/>
    </row>
    <row r="179" spans="1:13" ht="12.75">
      <c r="A179" s="760"/>
      <c r="B179" s="760"/>
      <c r="C179" s="760"/>
      <c r="D179" s="760"/>
      <c r="E179" s="760"/>
      <c r="F179" s="760"/>
      <c r="G179" s="760"/>
      <c r="H179" s="760"/>
      <c r="I179" s="760"/>
      <c r="J179" s="760"/>
      <c r="K179" s="760"/>
      <c r="L179" s="760"/>
      <c r="M179" s="760"/>
    </row>
    <row r="180" spans="1:13" ht="12.75">
      <c r="A180" s="760"/>
      <c r="B180" s="760"/>
      <c r="C180" s="760"/>
      <c r="D180" s="760"/>
      <c r="E180" s="760"/>
      <c r="F180" s="760"/>
      <c r="G180" s="760"/>
      <c r="H180" s="760"/>
      <c r="I180" s="760"/>
      <c r="J180" s="760"/>
      <c r="K180" s="760"/>
      <c r="L180" s="760"/>
      <c r="M180" s="760"/>
    </row>
    <row r="181" spans="1:13" ht="12.75">
      <c r="A181" s="760"/>
      <c r="B181" s="760"/>
      <c r="C181" s="760"/>
      <c r="D181" s="760"/>
      <c r="E181" s="760"/>
      <c r="F181" s="760"/>
      <c r="G181" s="760"/>
      <c r="H181" s="760"/>
      <c r="I181" s="760"/>
      <c r="J181" s="760"/>
      <c r="K181" s="760"/>
      <c r="L181" s="760"/>
      <c r="M181" s="760"/>
    </row>
    <row r="182" spans="1:13" ht="12.75">
      <c r="A182" s="760"/>
      <c r="B182" s="760"/>
      <c r="C182" s="760"/>
      <c r="D182" s="760"/>
      <c r="E182" s="760"/>
      <c r="F182" s="760"/>
      <c r="G182" s="760"/>
      <c r="H182" s="760"/>
      <c r="I182" s="760"/>
      <c r="J182" s="760"/>
      <c r="K182" s="760"/>
      <c r="L182" s="760"/>
      <c r="M182" s="760"/>
    </row>
    <row r="183" spans="1:13" ht="12.75">
      <c r="A183" s="760"/>
      <c r="B183" s="760"/>
      <c r="C183" s="760"/>
      <c r="D183" s="760"/>
      <c r="E183" s="760"/>
      <c r="F183" s="760"/>
      <c r="G183" s="760"/>
      <c r="H183" s="760"/>
      <c r="I183" s="760"/>
      <c r="J183" s="760"/>
      <c r="K183" s="760"/>
      <c r="L183" s="760"/>
      <c r="M183" s="760"/>
    </row>
    <row r="184" spans="1:13" ht="12.75">
      <c r="A184" s="760"/>
      <c r="B184" s="760"/>
      <c r="C184" s="760"/>
      <c r="D184" s="760"/>
      <c r="E184" s="760"/>
      <c r="F184" s="760"/>
      <c r="G184" s="760"/>
      <c r="H184" s="760"/>
      <c r="I184" s="760"/>
      <c r="J184" s="760"/>
      <c r="K184" s="760"/>
      <c r="L184" s="760"/>
      <c r="M184" s="760"/>
    </row>
    <row r="185" spans="1:13" ht="12.75">
      <c r="A185" s="760"/>
      <c r="B185" s="760"/>
      <c r="C185" s="760"/>
      <c r="D185" s="760"/>
      <c r="E185" s="760"/>
      <c r="F185" s="760"/>
      <c r="G185" s="760"/>
      <c r="H185" s="760"/>
      <c r="I185" s="760"/>
      <c r="J185" s="760"/>
      <c r="K185" s="760"/>
      <c r="L185" s="760"/>
      <c r="M185" s="760"/>
    </row>
    <row r="186" spans="1:13" ht="12.75">
      <c r="A186" s="760"/>
      <c r="B186" s="760"/>
      <c r="C186" s="760"/>
      <c r="D186" s="760"/>
      <c r="E186" s="760"/>
      <c r="F186" s="760"/>
      <c r="G186" s="760"/>
      <c r="H186" s="760"/>
      <c r="I186" s="760"/>
      <c r="J186" s="760"/>
      <c r="K186" s="760"/>
      <c r="L186" s="760"/>
      <c r="M186" s="760"/>
    </row>
    <row r="187" spans="1:13" ht="12.75">
      <c r="A187" s="760"/>
      <c r="B187" s="760"/>
      <c r="C187" s="760"/>
      <c r="D187" s="760"/>
      <c r="E187" s="760"/>
      <c r="F187" s="760"/>
      <c r="G187" s="760"/>
      <c r="H187" s="760"/>
      <c r="I187" s="760"/>
      <c r="J187" s="760"/>
      <c r="K187" s="760"/>
      <c r="L187" s="760"/>
      <c r="M187" s="760"/>
    </row>
  </sheetData>
  <sheetProtection/>
  <mergeCells count="6">
    <mergeCell ref="A166:K166"/>
    <mergeCell ref="A168:K168"/>
    <mergeCell ref="A1:M2"/>
    <mergeCell ref="A3:B3"/>
    <mergeCell ref="A147:K147"/>
    <mergeCell ref="A161:K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70"/>
  <sheetViews>
    <sheetView zoomScalePageLayoutView="0" workbookViewId="0" topLeftCell="A1">
      <selection activeCell="A2" sqref="A2:D2"/>
    </sheetView>
  </sheetViews>
  <sheetFormatPr defaultColWidth="8.00390625" defaultRowHeight="12.75"/>
  <cols>
    <col min="1" max="1" width="22.421875" style="50" customWidth="1"/>
    <col min="2" max="2" width="11.8515625" style="45" customWidth="1"/>
    <col min="3" max="3" width="30.7109375" style="45" customWidth="1"/>
    <col min="4" max="4" width="9.28125" style="45" customWidth="1"/>
    <col min="5" max="5" width="24.421875" style="45" customWidth="1"/>
    <col min="6" max="8" width="11.00390625" style="45" customWidth="1"/>
    <col min="9" max="16384" width="8.00390625" style="45" customWidth="1"/>
  </cols>
  <sheetData>
    <row r="1" spans="1:6" ht="12.75">
      <c r="A1" s="992" t="s">
        <v>472</v>
      </c>
      <c r="B1" s="992"/>
      <c r="C1" s="992"/>
      <c r="D1" s="992"/>
      <c r="E1" s="42"/>
      <c r="F1" s="42"/>
    </row>
    <row r="2" spans="1:6" ht="12.75">
      <c r="A2" s="993" t="s">
        <v>982</v>
      </c>
      <c r="B2" s="993"/>
      <c r="C2" s="993"/>
      <c r="D2" s="993"/>
      <c r="E2" s="36"/>
      <c r="F2" s="36"/>
    </row>
    <row r="3" spans="1:4" ht="33.75" customHeight="1">
      <c r="A3" s="991" t="s">
        <v>600</v>
      </c>
      <c r="B3" s="991"/>
      <c r="C3" s="991"/>
      <c r="D3" s="991"/>
    </row>
    <row r="4" spans="1:8" ht="19.5" customHeight="1">
      <c r="A4" s="97"/>
      <c r="B4" s="98"/>
      <c r="C4" s="98"/>
      <c r="D4" s="98"/>
      <c r="E4" s="47"/>
      <c r="F4" s="47"/>
      <c r="G4" s="47"/>
      <c r="H4" s="47"/>
    </row>
    <row r="5" spans="1:8" ht="32.25" thickBot="1">
      <c r="A5" s="99" t="s">
        <v>255</v>
      </c>
      <c r="B5" s="100"/>
      <c r="C5" s="101" t="s">
        <v>293</v>
      </c>
      <c r="D5" s="102" t="s">
        <v>458</v>
      </c>
      <c r="E5" s="193"/>
      <c r="H5" s="48"/>
    </row>
    <row r="6" spans="1:5" ht="24" customHeight="1" thickBot="1">
      <c r="A6" s="103" t="s">
        <v>456</v>
      </c>
      <c r="B6" s="104" t="s">
        <v>601</v>
      </c>
      <c r="C6" s="103" t="s">
        <v>456</v>
      </c>
      <c r="D6" s="105" t="s">
        <v>601</v>
      </c>
      <c r="E6" s="49"/>
    </row>
    <row r="7" spans="1:5" s="49" customFormat="1" ht="24.75" customHeight="1">
      <c r="A7" s="106" t="s">
        <v>459</v>
      </c>
      <c r="B7" s="107">
        <f>'1.szmelléklet bevétel'!E10+'1.szmelléklet bevétel'!E11+'1.szmelléklet bevétel'!E15-'1.b.sz.mell felhalm mérleg'!B16</f>
        <v>597123</v>
      </c>
      <c r="C7" s="108" t="s">
        <v>368</v>
      </c>
      <c r="D7" s="109">
        <f>'1sz melléklet kiadás'!E38</f>
        <v>2485718</v>
      </c>
      <c r="E7" s="193"/>
    </row>
    <row r="8" spans="1:5" ht="24.75" customHeight="1">
      <c r="A8" s="110" t="s">
        <v>460</v>
      </c>
      <c r="B8" s="111">
        <f>'1.szmelléklet bevétel'!E14</f>
        <v>510875</v>
      </c>
      <c r="C8" s="112" t="s">
        <v>461</v>
      </c>
      <c r="D8" s="113">
        <f>'1sz melléklet kiadás'!E39</f>
        <v>774903</v>
      </c>
      <c r="E8" s="193"/>
    </row>
    <row r="9" spans="1:5" ht="24.75" customHeight="1">
      <c r="A9" s="110" t="s">
        <v>462</v>
      </c>
      <c r="B9" s="111">
        <f>'1.szmelléklet bevétel'!E34+'1.szmelléklet bevétel'!E35+'1.szmelléklet bevétel'!E36</f>
        <v>2074239</v>
      </c>
      <c r="C9" s="112" t="s">
        <v>371</v>
      </c>
      <c r="D9" s="113">
        <f>'1sz melléklet kiadás'!E40-'3sz melléklet polghiv'!G39</f>
        <v>1921351</v>
      </c>
      <c r="E9" s="193"/>
    </row>
    <row r="10" spans="1:5" ht="24.75" customHeight="1">
      <c r="A10" s="110" t="s">
        <v>463</v>
      </c>
      <c r="B10" s="111">
        <f>'1.szmelléklet bevétel'!E19+'1.szmelléklet bevétel'!E20+'1.szmelléklet bevétel'!E21+'1.szmelléklet bevétel'!E24-'1.b.sz.mell felhalm mérleg'!B13+'1.szmelléklet bevétel'!E23</f>
        <v>1432576</v>
      </c>
      <c r="C10" s="112" t="s">
        <v>464</v>
      </c>
      <c r="D10" s="113">
        <f>'1sz melléklet kiadás'!E43</f>
        <v>15266</v>
      </c>
      <c r="E10" s="193"/>
    </row>
    <row r="11" spans="1:5" ht="24.75" customHeight="1">
      <c r="A11" s="110" t="s">
        <v>465</v>
      </c>
      <c r="B11" s="111">
        <f>'1.szmelléklet bevétel'!E47-'1.b.sz.mell felhalm mérleg'!B11</f>
        <v>103400</v>
      </c>
      <c r="C11" s="112" t="s">
        <v>466</v>
      </c>
      <c r="D11" s="113">
        <f>'1sz melléklet kiadás'!E42</f>
        <v>131850</v>
      </c>
      <c r="E11" s="46"/>
    </row>
    <row r="12" spans="1:5" ht="24.75" customHeight="1">
      <c r="A12" s="114" t="s">
        <v>467</v>
      </c>
      <c r="B12" s="111">
        <f>'1.szmelléklet bevétel'!E13-'1.b.sz.mell felhalm mérleg'!B14</f>
        <v>377300</v>
      </c>
      <c r="C12" s="112" t="s">
        <v>396</v>
      </c>
      <c r="D12" s="113">
        <f>'1sz melléklet kiadás'!E41</f>
        <v>187600</v>
      </c>
      <c r="E12" s="193"/>
    </row>
    <row r="13" spans="1:5" ht="24.75" customHeight="1">
      <c r="A13" s="114" t="s">
        <v>288</v>
      </c>
      <c r="B13" s="111">
        <f>'1.szmelléklet bevétel'!E43</f>
        <v>251000</v>
      </c>
      <c r="C13" s="112" t="s">
        <v>586</v>
      </c>
      <c r="D13" s="113">
        <v>33000</v>
      </c>
      <c r="E13" s="193"/>
    </row>
    <row r="14" spans="1:5" ht="24.75" customHeight="1">
      <c r="A14" s="114"/>
      <c r="B14" s="115"/>
      <c r="C14" s="112" t="s">
        <v>457</v>
      </c>
      <c r="D14" s="113">
        <v>500</v>
      </c>
      <c r="E14" s="193"/>
    </row>
    <row r="15" spans="1:5" ht="24.75" customHeight="1">
      <c r="A15" s="114"/>
      <c r="B15" s="116"/>
      <c r="C15" s="100" t="s">
        <v>468</v>
      </c>
      <c r="D15" s="113">
        <f>'1sz melléklet kiadás'!E51-'1.b.sz.mell felhalm mérleg'!D11</f>
        <v>276376</v>
      </c>
      <c r="E15" s="193"/>
    </row>
    <row r="16" spans="1:5" ht="24.75" customHeight="1">
      <c r="A16" s="114"/>
      <c r="B16" s="115"/>
      <c r="C16" s="117" t="s">
        <v>699</v>
      </c>
      <c r="D16" s="116"/>
      <c r="E16" s="193"/>
    </row>
    <row r="17" spans="1:5" ht="24.75" customHeight="1">
      <c r="A17" s="114"/>
      <c r="B17" s="115"/>
      <c r="C17" s="117"/>
      <c r="D17" s="116"/>
      <c r="E17" s="193"/>
    </row>
    <row r="18" spans="1:5" ht="18" customHeight="1">
      <c r="A18" s="114"/>
      <c r="B18" s="115"/>
      <c r="C18" s="117"/>
      <c r="D18" s="116"/>
      <c r="E18" s="193"/>
    </row>
    <row r="19" spans="1:5" ht="18" customHeight="1" thickBot="1">
      <c r="A19" s="118"/>
      <c r="B19" s="119"/>
      <c r="C19" s="117"/>
      <c r="D19" s="120"/>
      <c r="E19" s="193"/>
    </row>
    <row r="20" spans="1:5" ht="18" customHeight="1" thickBot="1">
      <c r="A20" s="121" t="s">
        <v>469</v>
      </c>
      <c r="B20" s="122">
        <f>SUM(B7:B19)</f>
        <v>5346513</v>
      </c>
      <c r="C20" s="123" t="s">
        <v>469</v>
      </c>
      <c r="D20" s="124">
        <f>SUM(D7:D19)</f>
        <v>5826564</v>
      </c>
      <c r="E20" s="193"/>
    </row>
    <row r="21" spans="1:5" ht="18" customHeight="1" thickBot="1">
      <c r="A21" s="125" t="s">
        <v>470</v>
      </c>
      <c r="B21" s="126">
        <f>IF(((D20-B20)&gt;0),D20-B20,"----")</f>
        <v>480051</v>
      </c>
      <c r="C21" s="127" t="s">
        <v>471</v>
      </c>
      <c r="D21" s="128" t="str">
        <f>IF(((B20-D20)&gt;0),B20-D20,"----")</f>
        <v>----</v>
      </c>
      <c r="E21" s="193"/>
    </row>
    <row r="22" spans="1:5" ht="18" customHeight="1">
      <c r="A22" s="194"/>
      <c r="B22" s="193"/>
      <c r="C22" s="193"/>
      <c r="D22" s="193"/>
      <c r="E22" s="193"/>
    </row>
    <row r="23" spans="1:5" ht="12.75">
      <c r="A23" s="194"/>
      <c r="B23" s="193"/>
      <c r="C23" s="193"/>
      <c r="D23" s="193"/>
      <c r="E23" s="193"/>
    </row>
    <row r="24" spans="1:5" ht="12.75">
      <c r="A24" s="194"/>
      <c r="B24" s="193"/>
      <c r="C24" s="193"/>
      <c r="D24" s="193"/>
      <c r="E24" s="193"/>
    </row>
    <row r="25" spans="1:5" ht="12.75">
      <c r="A25" s="194"/>
      <c r="B25" s="193"/>
      <c r="C25" s="193"/>
      <c r="D25" s="193"/>
      <c r="E25" s="193"/>
    </row>
    <row r="26" spans="1:5" ht="12.75">
      <c r="A26" s="194"/>
      <c r="B26" s="193"/>
      <c r="C26" s="193"/>
      <c r="D26" s="193"/>
      <c r="E26" s="193"/>
    </row>
    <row r="27" spans="1:5" ht="12.75">
      <c r="A27" s="194"/>
      <c r="B27" s="193"/>
      <c r="C27" s="193"/>
      <c r="D27" s="193"/>
      <c r="E27" s="193"/>
    </row>
    <row r="28" spans="1:5" ht="12.75">
      <c r="A28" s="194"/>
      <c r="B28" s="193"/>
      <c r="C28" s="193"/>
      <c r="D28" s="193"/>
      <c r="E28" s="193"/>
    </row>
    <row r="29" spans="1:5" ht="12.75">
      <c r="A29" s="194"/>
      <c r="B29" s="193"/>
      <c r="C29" s="193"/>
      <c r="D29" s="193"/>
      <c r="E29" s="193"/>
    </row>
    <row r="30" spans="1:5" ht="12.75">
      <c r="A30" s="194"/>
      <c r="B30" s="193"/>
      <c r="C30" s="193"/>
      <c r="D30" s="193"/>
      <c r="E30" s="193"/>
    </row>
    <row r="31" spans="1:5" ht="12.75">
      <c r="A31" s="194"/>
      <c r="B31" s="193"/>
      <c r="C31" s="193"/>
      <c r="D31" s="193"/>
      <c r="E31" s="193"/>
    </row>
    <row r="32" spans="1:5" ht="12.75">
      <c r="A32" s="194"/>
      <c r="B32" s="193"/>
      <c r="C32" s="193"/>
      <c r="D32" s="193"/>
      <c r="E32" s="193"/>
    </row>
    <row r="33" spans="1:5" ht="12.75">
      <c r="A33" s="194"/>
      <c r="B33" s="193"/>
      <c r="C33" s="193"/>
      <c r="D33" s="193"/>
      <c r="E33" s="193"/>
    </row>
    <row r="34" spans="1:5" ht="12.75">
      <c r="A34" s="194"/>
      <c r="B34" s="193"/>
      <c r="C34" s="193"/>
      <c r="D34" s="193"/>
      <c r="E34" s="193"/>
    </row>
    <row r="35" spans="1:5" ht="12.75">
      <c r="A35" s="194"/>
      <c r="B35" s="193"/>
      <c r="C35" s="193"/>
      <c r="D35" s="193"/>
      <c r="E35" s="193"/>
    </row>
    <row r="36" spans="1:5" ht="12.75">
      <c r="A36" s="194"/>
      <c r="B36" s="193"/>
      <c r="C36" s="193"/>
      <c r="D36" s="193"/>
      <c r="E36" s="193"/>
    </row>
    <row r="37" spans="1:5" ht="12.75">
      <c r="A37" s="194"/>
      <c r="B37" s="193"/>
      <c r="C37" s="193"/>
      <c r="D37" s="193"/>
      <c r="E37" s="193"/>
    </row>
    <row r="38" spans="1:5" ht="12.75">
      <c r="A38" s="194"/>
      <c r="B38" s="193"/>
      <c r="C38" s="193"/>
      <c r="D38" s="193"/>
      <c r="E38" s="193"/>
    </row>
    <row r="39" spans="1:5" ht="12.75">
      <c r="A39" s="194"/>
      <c r="B39" s="193"/>
      <c r="C39" s="193"/>
      <c r="D39" s="193"/>
      <c r="E39" s="193"/>
    </row>
    <row r="40" spans="1:5" ht="12.75">
      <c r="A40" s="194"/>
      <c r="B40" s="193"/>
      <c r="C40" s="193"/>
      <c r="D40" s="193"/>
      <c r="E40" s="193"/>
    </row>
    <row r="41" spans="1:5" ht="12.75">
      <c r="A41" s="194"/>
      <c r="B41" s="193"/>
      <c r="C41" s="193"/>
      <c r="D41" s="193"/>
      <c r="E41" s="193"/>
    </row>
    <row r="42" spans="1:5" ht="12.75">
      <c r="A42" s="194"/>
      <c r="B42" s="193"/>
      <c r="C42" s="193"/>
      <c r="D42" s="193"/>
      <c r="E42" s="193"/>
    </row>
    <row r="43" spans="1:5" ht="12.75">
      <c r="A43" s="194"/>
      <c r="B43" s="193"/>
      <c r="C43" s="193"/>
      <c r="D43" s="193"/>
      <c r="E43" s="193"/>
    </row>
    <row r="44" spans="1:5" ht="12.75">
      <c r="A44" s="194"/>
      <c r="B44" s="193"/>
      <c r="C44" s="193"/>
      <c r="D44" s="193"/>
      <c r="E44" s="193"/>
    </row>
    <row r="45" spans="1:5" ht="12.75">
      <c r="A45" s="194"/>
      <c r="B45" s="193"/>
      <c r="C45" s="193"/>
      <c r="D45" s="193"/>
      <c r="E45" s="193"/>
    </row>
    <row r="46" spans="1:5" ht="12.75">
      <c r="A46" s="194"/>
      <c r="B46" s="193"/>
      <c r="C46" s="193"/>
      <c r="D46" s="193"/>
      <c r="E46" s="193"/>
    </row>
    <row r="47" spans="1:5" ht="12.75">
      <c r="A47" s="194"/>
      <c r="B47" s="193"/>
      <c r="C47" s="193"/>
      <c r="D47" s="193"/>
      <c r="E47" s="193"/>
    </row>
    <row r="48" spans="1:5" ht="12.75">
      <c r="A48" s="194"/>
      <c r="B48" s="193"/>
      <c r="C48" s="193"/>
      <c r="D48" s="193"/>
      <c r="E48" s="193"/>
    </row>
    <row r="49" spans="1:5" ht="12.75">
      <c r="A49" s="194"/>
      <c r="B49" s="193"/>
      <c r="C49" s="193"/>
      <c r="D49" s="193"/>
      <c r="E49" s="193"/>
    </row>
    <row r="50" spans="1:5" ht="12.75">
      <c r="A50" s="194"/>
      <c r="B50" s="193"/>
      <c r="C50" s="193"/>
      <c r="D50" s="193"/>
      <c r="E50" s="193"/>
    </row>
    <row r="51" spans="1:5" ht="12.75">
      <c r="A51" s="194"/>
      <c r="B51" s="193"/>
      <c r="C51" s="193"/>
      <c r="D51" s="193"/>
      <c r="E51" s="193"/>
    </row>
    <row r="52" spans="1:5" ht="12.75">
      <c r="A52" s="194"/>
      <c r="B52" s="193"/>
      <c r="C52" s="193"/>
      <c r="D52" s="193"/>
      <c r="E52" s="193"/>
    </row>
    <row r="53" spans="1:5" ht="12.75">
      <c r="A53" s="194"/>
      <c r="B53" s="193"/>
      <c r="C53" s="193"/>
      <c r="D53" s="193"/>
      <c r="E53" s="193"/>
    </row>
    <row r="54" spans="1:5" ht="12.75">
      <c r="A54" s="194"/>
      <c r="B54" s="193"/>
      <c r="C54" s="193"/>
      <c r="D54" s="193"/>
      <c r="E54" s="193"/>
    </row>
    <row r="55" spans="1:5" ht="12.75">
      <c r="A55" s="194"/>
      <c r="B55" s="193"/>
      <c r="C55" s="193"/>
      <c r="D55" s="193"/>
      <c r="E55" s="193"/>
    </row>
    <row r="56" spans="1:5" ht="12.75">
      <c r="A56" s="194"/>
      <c r="B56" s="193"/>
      <c r="C56" s="193"/>
      <c r="D56" s="193"/>
      <c r="E56" s="193"/>
    </row>
    <row r="57" spans="1:5" ht="12.75">
      <c r="A57" s="194"/>
      <c r="B57" s="193"/>
      <c r="C57" s="193"/>
      <c r="D57" s="193"/>
      <c r="E57" s="193"/>
    </row>
    <row r="58" spans="1:5" ht="12.75">
      <c r="A58" s="194"/>
      <c r="B58" s="193"/>
      <c r="C58" s="193"/>
      <c r="D58" s="193"/>
      <c r="E58" s="193"/>
    </row>
    <row r="59" spans="1:5" ht="12.75">
      <c r="A59" s="194"/>
      <c r="B59" s="193"/>
      <c r="C59" s="193"/>
      <c r="D59" s="193"/>
      <c r="E59" s="193"/>
    </row>
    <row r="60" spans="1:5" ht="12.75">
      <c r="A60" s="194"/>
      <c r="B60" s="193"/>
      <c r="C60" s="193"/>
      <c r="D60" s="193"/>
      <c r="E60" s="193"/>
    </row>
    <row r="61" spans="1:5" ht="12.75">
      <c r="A61" s="194"/>
      <c r="B61" s="193"/>
      <c r="C61" s="193"/>
      <c r="D61" s="193"/>
      <c r="E61" s="193"/>
    </row>
    <row r="62" spans="1:5" ht="12.75">
      <c r="A62" s="194"/>
      <c r="B62" s="193"/>
      <c r="C62" s="193"/>
      <c r="D62" s="193"/>
      <c r="E62" s="193"/>
    </row>
    <row r="63" spans="1:5" ht="12.75">
      <c r="A63" s="194"/>
      <c r="B63" s="193"/>
      <c r="C63" s="193"/>
      <c r="D63" s="193"/>
      <c r="E63" s="193"/>
    </row>
    <row r="64" spans="1:5" ht="12.75">
      <c r="A64" s="194"/>
      <c r="B64" s="193"/>
      <c r="C64" s="193"/>
      <c r="D64" s="193"/>
      <c r="E64" s="193"/>
    </row>
    <row r="65" spans="1:5" ht="12.75">
      <c r="A65" s="194"/>
      <c r="B65" s="193"/>
      <c r="C65" s="193"/>
      <c r="D65" s="193"/>
      <c r="E65" s="193"/>
    </row>
    <row r="66" spans="1:5" ht="12.75">
      <c r="A66" s="194"/>
      <c r="B66" s="193"/>
      <c r="C66" s="193"/>
      <c r="D66" s="193"/>
      <c r="E66" s="193"/>
    </row>
    <row r="67" spans="1:5" ht="12.75">
      <c r="A67" s="194"/>
      <c r="B67" s="193"/>
      <c r="C67" s="193"/>
      <c r="D67" s="193"/>
      <c r="E67" s="193"/>
    </row>
    <row r="68" spans="1:5" ht="12.75">
      <c r="A68" s="194"/>
      <c r="B68" s="193"/>
      <c r="C68" s="193"/>
      <c r="D68" s="193"/>
      <c r="E68" s="193"/>
    </row>
    <row r="69" spans="1:5" ht="12.75">
      <c r="A69" s="194"/>
      <c r="B69" s="193"/>
      <c r="C69" s="193"/>
      <c r="D69" s="193"/>
      <c r="E69" s="193"/>
    </row>
    <row r="70" spans="1:5" ht="12.75">
      <c r="A70" s="194"/>
      <c r="B70" s="193"/>
      <c r="C70" s="193"/>
      <c r="D70" s="193"/>
      <c r="E70" s="193"/>
    </row>
  </sheetData>
  <sheetProtection/>
  <mergeCells count="3">
    <mergeCell ref="A3:D3"/>
    <mergeCell ref="A1:D1"/>
    <mergeCell ref="A2:D2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portrait" paperSize="9" scale="10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M187"/>
  <sheetViews>
    <sheetView zoomScalePageLayoutView="0" workbookViewId="0" topLeftCell="A135">
      <selection activeCell="N176" sqref="N176"/>
    </sheetView>
  </sheetViews>
  <sheetFormatPr defaultColWidth="9.140625" defaultRowHeight="12.75"/>
  <cols>
    <col min="1" max="1" width="6.140625" style="0" customWidth="1"/>
    <col min="2" max="2" width="39.7109375" style="0" customWidth="1"/>
    <col min="3" max="3" width="7.57421875" style="0" customWidth="1"/>
    <col min="4" max="4" width="7.421875" style="0" customWidth="1"/>
    <col min="5" max="5" width="0.13671875" style="0" customWidth="1"/>
    <col min="6" max="6" width="8.28125" style="0" hidden="1" customWidth="1"/>
    <col min="7" max="7" width="6.421875" style="0" hidden="1" customWidth="1"/>
    <col min="8" max="8" width="6.8515625" style="0" hidden="1" customWidth="1"/>
    <col min="9" max="9" width="10.8515625" style="0" hidden="1" customWidth="1"/>
    <col min="11" max="11" width="9.28125" style="0" customWidth="1"/>
    <col min="12" max="12" width="11.57421875" style="0" bestFit="1" customWidth="1"/>
    <col min="13" max="13" width="12.7109375" style="0" customWidth="1"/>
  </cols>
  <sheetData>
    <row r="1" spans="1:13" ht="12.75" customHeight="1">
      <c r="A1" s="1137" t="s">
        <v>145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ht="13.5" thickBot="1">
      <c r="A2" s="1139"/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</row>
    <row r="3" spans="1:13" ht="12.75">
      <c r="A3" s="1141" t="s">
        <v>159</v>
      </c>
      <c r="B3" s="1142"/>
      <c r="C3" s="743">
        <v>2008</v>
      </c>
      <c r="D3" s="743">
        <v>2009</v>
      </c>
      <c r="E3" t="s">
        <v>841</v>
      </c>
      <c r="F3" s="743" t="s">
        <v>148</v>
      </c>
      <c r="G3" s="743" t="s">
        <v>839</v>
      </c>
      <c r="H3" s="743" t="s">
        <v>840</v>
      </c>
      <c r="I3" s="743"/>
      <c r="J3" s="743" t="s">
        <v>841</v>
      </c>
      <c r="K3" s="743" t="s">
        <v>841</v>
      </c>
      <c r="L3" s="794" t="s">
        <v>842</v>
      </c>
      <c r="M3" s="794" t="s">
        <v>765</v>
      </c>
    </row>
    <row r="4" spans="1:13" ht="0.75" customHeight="1">
      <c r="A4" s="745" t="s">
        <v>843</v>
      </c>
      <c r="B4" s="746" t="s">
        <v>844</v>
      </c>
      <c r="C4" s="747"/>
      <c r="D4" s="747"/>
      <c r="F4" s="747"/>
      <c r="G4" s="747"/>
      <c r="H4" s="747"/>
      <c r="I4" s="747"/>
      <c r="J4" s="747"/>
      <c r="K4" s="747"/>
      <c r="L4" s="747"/>
      <c r="M4" s="748"/>
    </row>
    <row r="5" spans="1:13" ht="15.75" customHeight="1" hidden="1">
      <c r="A5" s="745" t="s">
        <v>845</v>
      </c>
      <c r="B5" s="746" t="s">
        <v>846</v>
      </c>
      <c r="C5" s="747"/>
      <c r="D5" s="747"/>
      <c r="F5" s="747"/>
      <c r="G5" s="747"/>
      <c r="H5" s="747"/>
      <c r="I5" s="747"/>
      <c r="J5" s="747"/>
      <c r="K5" s="747"/>
      <c r="L5" s="748"/>
      <c r="M5" s="748"/>
    </row>
    <row r="6" spans="1:13" ht="12.75" customHeight="1" hidden="1">
      <c r="A6" s="745" t="s">
        <v>849</v>
      </c>
      <c r="B6" s="746" t="s">
        <v>850</v>
      </c>
      <c r="C6" s="747"/>
      <c r="D6" s="747"/>
      <c r="F6" s="747"/>
      <c r="G6" s="747"/>
      <c r="H6" s="747"/>
      <c r="I6" s="747"/>
      <c r="J6" s="747"/>
      <c r="K6" s="747"/>
      <c r="L6" s="748"/>
      <c r="M6" s="748"/>
    </row>
    <row r="7" spans="1:13" ht="12.75" customHeight="1" hidden="1">
      <c r="A7" s="745" t="s">
        <v>851</v>
      </c>
      <c r="B7" s="746" t="s">
        <v>852</v>
      </c>
      <c r="C7" s="747"/>
      <c r="D7" s="747"/>
      <c r="F7" s="747"/>
      <c r="G7" s="747"/>
      <c r="H7" s="747"/>
      <c r="I7" s="747"/>
      <c r="J7" s="747"/>
      <c r="K7" s="747"/>
      <c r="L7" s="748"/>
      <c r="M7" s="748"/>
    </row>
    <row r="8" spans="1:13" ht="15.75" customHeight="1" hidden="1">
      <c r="A8" s="745" t="s">
        <v>853</v>
      </c>
      <c r="B8" s="746" t="s">
        <v>854</v>
      </c>
      <c r="C8" s="747"/>
      <c r="D8" s="747"/>
      <c r="F8" s="747"/>
      <c r="G8" s="747"/>
      <c r="H8" s="747"/>
      <c r="I8" s="747"/>
      <c r="J8" s="747"/>
      <c r="K8" s="747"/>
      <c r="L8" s="748"/>
      <c r="M8" s="748"/>
    </row>
    <row r="9" spans="1:13" ht="14.25" customHeight="1" hidden="1">
      <c r="A9" s="745" t="s">
        <v>855</v>
      </c>
      <c r="B9" s="746" t="s">
        <v>856</v>
      </c>
      <c r="C9" s="747"/>
      <c r="D9" s="747"/>
      <c r="F9" s="747"/>
      <c r="G9" s="747"/>
      <c r="H9" s="747"/>
      <c r="I9" s="747"/>
      <c r="J9" s="747"/>
      <c r="K9" s="747"/>
      <c r="L9" s="748"/>
      <c r="M9" s="748"/>
    </row>
    <row r="10" spans="1:13" ht="18" customHeight="1" hidden="1">
      <c r="A10" s="745" t="s">
        <v>857</v>
      </c>
      <c r="B10" s="746" t="s">
        <v>858</v>
      </c>
      <c r="C10" s="747"/>
      <c r="D10" s="747"/>
      <c r="F10" s="747"/>
      <c r="G10" s="747"/>
      <c r="H10" s="747"/>
      <c r="I10" s="747"/>
      <c r="J10" s="747"/>
      <c r="K10" s="747"/>
      <c r="L10" s="748"/>
      <c r="M10" s="748"/>
    </row>
    <row r="11" spans="1:13" ht="17.25" customHeight="1" hidden="1">
      <c r="A11" s="745" t="s">
        <v>859</v>
      </c>
      <c r="B11" s="746" t="s">
        <v>860</v>
      </c>
      <c r="C11" s="747"/>
      <c r="D11" s="747"/>
      <c r="F11" s="747"/>
      <c r="G11" s="747"/>
      <c r="H11" s="747"/>
      <c r="I11" s="747"/>
      <c r="J11" s="747"/>
      <c r="K11" s="747"/>
      <c r="L11" s="748"/>
      <c r="M11" s="748"/>
    </row>
    <row r="12" spans="1:13" ht="18.75" customHeight="1" hidden="1">
      <c r="A12" s="745" t="s">
        <v>861</v>
      </c>
      <c r="B12" s="746" t="s">
        <v>862</v>
      </c>
      <c r="C12" s="747"/>
      <c r="D12" s="747"/>
      <c r="F12" s="747"/>
      <c r="G12" s="747"/>
      <c r="H12" s="747"/>
      <c r="I12" s="747"/>
      <c r="J12" s="747"/>
      <c r="K12" s="747"/>
      <c r="L12" s="748"/>
      <c r="M12" s="748"/>
    </row>
    <row r="13" spans="1:13" ht="14.25" customHeight="1" hidden="1">
      <c r="A13" s="745" t="s">
        <v>863</v>
      </c>
      <c r="B13" s="746" t="s">
        <v>864</v>
      </c>
      <c r="C13" s="747"/>
      <c r="D13" s="747"/>
      <c r="F13" s="747"/>
      <c r="G13" s="747"/>
      <c r="H13" s="747"/>
      <c r="I13" s="747"/>
      <c r="J13" s="747"/>
      <c r="K13" s="747"/>
      <c r="L13" s="748"/>
      <c r="M13" s="748"/>
    </row>
    <row r="14" spans="1:13" ht="14.25" customHeight="1" hidden="1">
      <c r="A14" s="745" t="s">
        <v>340</v>
      </c>
      <c r="B14" s="746" t="s">
        <v>865</v>
      </c>
      <c r="C14" s="747"/>
      <c r="D14" s="747"/>
      <c r="F14" s="747"/>
      <c r="G14" s="747"/>
      <c r="H14" s="747"/>
      <c r="I14" s="747"/>
      <c r="J14" s="747"/>
      <c r="K14" s="747"/>
      <c r="L14" s="748"/>
      <c r="M14" s="748"/>
    </row>
    <row r="15" spans="1:13" ht="14.25" customHeight="1" hidden="1">
      <c r="A15" s="745" t="s">
        <v>866</v>
      </c>
      <c r="B15" s="746" t="s">
        <v>867</v>
      </c>
      <c r="C15" s="747"/>
      <c r="D15" s="747"/>
      <c r="F15" s="747"/>
      <c r="G15" s="747"/>
      <c r="H15" s="747"/>
      <c r="I15" s="747"/>
      <c r="J15" s="747"/>
      <c r="K15" s="747"/>
      <c r="L15" s="748"/>
      <c r="M15" s="748"/>
    </row>
    <row r="16" spans="1:13" ht="24.75" customHeight="1" hidden="1">
      <c r="A16" s="745" t="s">
        <v>868</v>
      </c>
      <c r="B16" s="746" t="s">
        <v>869</v>
      </c>
      <c r="C16" s="747"/>
      <c r="D16" s="747"/>
      <c r="F16" s="747"/>
      <c r="G16" s="747"/>
      <c r="H16" s="747"/>
      <c r="I16" s="747"/>
      <c r="J16" s="747"/>
      <c r="K16" s="747"/>
      <c r="L16" s="748"/>
      <c r="M16" s="748"/>
    </row>
    <row r="17" spans="1:13" ht="18.75" customHeight="1" hidden="1">
      <c r="A17" s="745" t="s">
        <v>870</v>
      </c>
      <c r="B17" s="746" t="s">
        <v>871</v>
      </c>
      <c r="C17" s="747"/>
      <c r="D17" s="747"/>
      <c r="F17" s="747"/>
      <c r="G17" s="747"/>
      <c r="H17" s="747"/>
      <c r="I17" s="747"/>
      <c r="J17" s="747"/>
      <c r="K17" s="747"/>
      <c r="L17" s="748"/>
      <c r="M17" s="748"/>
    </row>
    <row r="18" spans="1:13" ht="13.5" customHeight="1" hidden="1">
      <c r="A18" s="745" t="s">
        <v>872</v>
      </c>
      <c r="B18" s="746" t="s">
        <v>873</v>
      </c>
      <c r="C18" s="747"/>
      <c r="D18" s="747"/>
      <c r="F18" s="747"/>
      <c r="G18" s="747"/>
      <c r="H18" s="747"/>
      <c r="I18" s="747"/>
      <c r="J18" s="747"/>
      <c r="K18" s="747"/>
      <c r="L18" s="748"/>
      <c r="M18" s="748"/>
    </row>
    <row r="19" spans="1:13" ht="15" customHeight="1" hidden="1">
      <c r="A19" s="745" t="s">
        <v>874</v>
      </c>
      <c r="B19" s="746" t="s">
        <v>875</v>
      </c>
      <c r="C19" s="747"/>
      <c r="D19" s="747"/>
      <c r="F19" s="747"/>
      <c r="G19" s="747"/>
      <c r="H19" s="747"/>
      <c r="I19" s="747"/>
      <c r="J19" s="747"/>
      <c r="K19" s="747"/>
      <c r="L19" s="748"/>
      <c r="M19" s="748"/>
    </row>
    <row r="20" spans="1:13" ht="16.5" customHeight="1" hidden="1">
      <c r="A20" s="745" t="s">
        <v>876</v>
      </c>
      <c r="B20" s="746" t="s">
        <v>877</v>
      </c>
      <c r="C20" s="747"/>
      <c r="D20" s="747"/>
      <c r="F20" s="747"/>
      <c r="G20" s="747"/>
      <c r="H20" s="747"/>
      <c r="I20" s="747"/>
      <c r="J20" s="747"/>
      <c r="K20" s="747"/>
      <c r="L20" s="748"/>
      <c r="M20" s="748"/>
    </row>
    <row r="21" spans="1:13" ht="13.5" customHeight="1" hidden="1">
      <c r="A21" s="745" t="s">
        <v>878</v>
      </c>
      <c r="B21" s="746" t="s">
        <v>879</v>
      </c>
      <c r="C21" s="747"/>
      <c r="D21" s="747"/>
      <c r="F21" s="747"/>
      <c r="G21" s="747"/>
      <c r="H21" s="747"/>
      <c r="I21" s="747"/>
      <c r="J21" s="747"/>
      <c r="K21" s="747"/>
      <c r="L21" s="748"/>
      <c r="M21" s="748"/>
    </row>
    <row r="22" spans="1:13" ht="11.25" customHeight="1" hidden="1">
      <c r="A22" s="745" t="s">
        <v>880</v>
      </c>
      <c r="B22" s="746" t="s">
        <v>881</v>
      </c>
      <c r="C22" s="747"/>
      <c r="D22" s="747"/>
      <c r="F22" s="747"/>
      <c r="G22" s="747"/>
      <c r="H22" s="747"/>
      <c r="I22" s="747"/>
      <c r="J22" s="747"/>
      <c r="K22" s="747"/>
      <c r="L22" s="748"/>
      <c r="M22" s="748"/>
    </row>
    <row r="23" spans="1:13" ht="11.25" customHeight="1" hidden="1">
      <c r="A23" s="745" t="s">
        <v>882</v>
      </c>
      <c r="B23" s="746" t="s">
        <v>875</v>
      </c>
      <c r="C23" s="747"/>
      <c r="D23" s="747"/>
      <c r="F23" s="747"/>
      <c r="G23" s="747"/>
      <c r="H23" s="747"/>
      <c r="I23" s="747"/>
      <c r="J23" s="747"/>
      <c r="K23" s="747"/>
      <c r="L23" s="748"/>
      <c r="M23" s="748"/>
    </row>
    <row r="24" spans="1:13" ht="11.25" customHeight="1" hidden="1">
      <c r="A24" s="745" t="s">
        <v>883</v>
      </c>
      <c r="B24" s="746" t="s">
        <v>884</v>
      </c>
      <c r="C24" s="747"/>
      <c r="D24" s="747"/>
      <c r="F24" s="747"/>
      <c r="G24" s="747"/>
      <c r="H24" s="747"/>
      <c r="I24" s="747"/>
      <c r="J24" s="747"/>
      <c r="K24" s="747"/>
      <c r="L24" s="748"/>
      <c r="M24" s="748"/>
    </row>
    <row r="25" spans="1:13" ht="17.25" customHeight="1" hidden="1">
      <c r="A25" s="745" t="s">
        <v>885</v>
      </c>
      <c r="B25" s="746" t="s">
        <v>886</v>
      </c>
      <c r="C25" s="747"/>
      <c r="D25" s="747"/>
      <c r="F25" s="747"/>
      <c r="G25" s="747"/>
      <c r="H25" s="747"/>
      <c r="I25" s="747"/>
      <c r="J25" s="747"/>
      <c r="K25" s="747"/>
      <c r="L25" s="748"/>
      <c r="M25" s="748"/>
    </row>
    <row r="26" spans="1:13" ht="15.75" customHeight="1" hidden="1">
      <c r="A26" s="745" t="s">
        <v>150</v>
      </c>
      <c r="B26" s="746" t="s">
        <v>151</v>
      </c>
      <c r="C26" s="747"/>
      <c r="D26" s="747"/>
      <c r="F26" s="747"/>
      <c r="G26" s="747"/>
      <c r="H26" s="747"/>
      <c r="I26" s="747"/>
      <c r="J26" s="747"/>
      <c r="K26" s="747"/>
      <c r="L26" s="748"/>
      <c r="M26" s="748"/>
    </row>
    <row r="27" spans="1:13" ht="17.25" customHeight="1" hidden="1">
      <c r="A27" s="745" t="s">
        <v>152</v>
      </c>
      <c r="B27" s="746" t="s">
        <v>153</v>
      </c>
      <c r="C27" s="747"/>
      <c r="D27" s="747"/>
      <c r="F27" s="747"/>
      <c r="G27" s="747"/>
      <c r="H27" s="747"/>
      <c r="I27" s="747"/>
      <c r="J27" s="747"/>
      <c r="K27" s="747"/>
      <c r="L27" s="748"/>
      <c r="M27" s="748"/>
    </row>
    <row r="28" spans="1:13" ht="22.5" hidden="1">
      <c r="A28" s="745" t="s">
        <v>887</v>
      </c>
      <c r="B28" s="746" t="s">
        <v>888</v>
      </c>
      <c r="C28" s="747"/>
      <c r="D28" s="747"/>
      <c r="F28" s="747"/>
      <c r="G28" s="747"/>
      <c r="H28" s="747"/>
      <c r="I28" s="747"/>
      <c r="J28" s="747"/>
      <c r="K28" s="747"/>
      <c r="L28" s="748"/>
      <c r="M28" s="748"/>
    </row>
    <row r="29" spans="1:13" ht="12.75" hidden="1">
      <c r="A29" s="745" t="s">
        <v>889</v>
      </c>
      <c r="B29" s="746" t="s">
        <v>890</v>
      </c>
      <c r="C29" s="747"/>
      <c r="D29" s="747"/>
      <c r="F29" s="747"/>
      <c r="G29" s="747"/>
      <c r="H29" s="747"/>
      <c r="I29" s="747"/>
      <c r="J29" s="747"/>
      <c r="K29" s="747"/>
      <c r="L29" s="748"/>
      <c r="M29" s="748"/>
    </row>
    <row r="30" spans="1:13" ht="12.75" hidden="1">
      <c r="A30" s="745" t="s">
        <v>891</v>
      </c>
      <c r="B30" s="746" t="s">
        <v>892</v>
      </c>
      <c r="C30" s="747"/>
      <c r="D30" s="747"/>
      <c r="F30" s="747"/>
      <c r="G30" s="747"/>
      <c r="H30" s="747"/>
      <c r="I30" s="747"/>
      <c r="J30" s="747"/>
      <c r="K30" s="747"/>
      <c r="L30" s="748"/>
      <c r="M30" s="748"/>
    </row>
    <row r="31" spans="1:13" ht="12.75" hidden="1">
      <c r="A31" s="745" t="s">
        <v>893</v>
      </c>
      <c r="B31" s="746" t="s">
        <v>894</v>
      </c>
      <c r="C31" s="747"/>
      <c r="D31" s="747"/>
      <c r="F31" s="747"/>
      <c r="G31" s="747"/>
      <c r="H31" s="747"/>
      <c r="I31" s="747"/>
      <c r="J31" s="747"/>
      <c r="K31" s="747"/>
      <c r="L31" s="748"/>
      <c r="M31" s="748"/>
    </row>
    <row r="32" spans="1:13" ht="12.75" hidden="1">
      <c r="A32" s="745" t="s">
        <v>895</v>
      </c>
      <c r="B32" s="746" t="s">
        <v>896</v>
      </c>
      <c r="C32" s="747"/>
      <c r="D32" s="747"/>
      <c r="F32" s="747"/>
      <c r="G32" s="747"/>
      <c r="H32" s="747"/>
      <c r="I32" s="747"/>
      <c r="J32" s="747"/>
      <c r="K32" s="747"/>
      <c r="L32" s="748"/>
      <c r="M32" s="748"/>
    </row>
    <row r="33" spans="1:13" ht="12.75" hidden="1">
      <c r="A33" s="745" t="s">
        <v>897</v>
      </c>
      <c r="B33" s="746" t="s">
        <v>898</v>
      </c>
      <c r="C33" s="747"/>
      <c r="D33" s="747"/>
      <c r="F33" s="747"/>
      <c r="G33" s="747"/>
      <c r="H33" s="747"/>
      <c r="I33" s="747"/>
      <c r="J33" s="747"/>
      <c r="K33" s="747"/>
      <c r="L33" s="748"/>
      <c r="M33" s="748"/>
    </row>
    <row r="34" spans="1:13" ht="12.75" hidden="1">
      <c r="A34" s="745" t="s">
        <v>899</v>
      </c>
      <c r="B34" s="746" t="s">
        <v>900</v>
      </c>
      <c r="C34" s="747"/>
      <c r="D34" s="747"/>
      <c r="F34" s="747"/>
      <c r="G34" s="747"/>
      <c r="H34" s="747"/>
      <c r="I34" s="747"/>
      <c r="J34" s="747"/>
      <c r="K34" s="747"/>
      <c r="L34" s="748"/>
      <c r="M34" s="748"/>
    </row>
    <row r="35" spans="1:13" ht="12.75" hidden="1">
      <c r="A35" s="745"/>
      <c r="B35" s="753"/>
      <c r="C35" s="754"/>
      <c r="D35" s="754"/>
      <c r="E35" s="755"/>
      <c r="F35" s="754"/>
      <c r="G35" s="754"/>
      <c r="H35" s="754"/>
      <c r="I35" s="754"/>
      <c r="J35" s="754"/>
      <c r="K35" s="754"/>
      <c r="L35" s="756"/>
      <c r="M35" s="756"/>
    </row>
    <row r="36" spans="1:13" ht="12.75">
      <c r="A36" s="758" t="s">
        <v>901</v>
      </c>
      <c r="B36" s="747" t="s">
        <v>902</v>
      </c>
      <c r="C36" s="747"/>
      <c r="D36" s="747"/>
      <c r="F36" s="747"/>
      <c r="G36" s="759">
        <v>20</v>
      </c>
      <c r="H36" s="759">
        <v>1.62</v>
      </c>
      <c r="I36" s="759" t="e">
        <f>J36*#REF!/12*4</f>
        <v>#REF!</v>
      </c>
      <c r="J36" s="759"/>
      <c r="K36" s="759">
        <f>ROUND(F36/G36*H36,1)</f>
        <v>0</v>
      </c>
      <c r="L36" s="748">
        <v>2550000</v>
      </c>
      <c r="M36" s="749"/>
    </row>
    <row r="37" spans="1:13" ht="12.75">
      <c r="A37" s="758" t="s">
        <v>903</v>
      </c>
      <c r="B37" s="747" t="s">
        <v>904</v>
      </c>
      <c r="C37" s="747"/>
      <c r="D37" s="747"/>
      <c r="F37" s="747"/>
      <c r="G37" s="759">
        <v>17</v>
      </c>
      <c r="H37" s="759">
        <v>1.62</v>
      </c>
      <c r="I37" s="759" t="e">
        <f>J37*#REF!/12*4</f>
        <v>#REF!</v>
      </c>
      <c r="J37" s="759"/>
      <c r="K37" s="759">
        <f>ROUND(F37/G37*H37,1)</f>
        <v>0</v>
      </c>
      <c r="L37" s="748">
        <v>2550000</v>
      </c>
      <c r="M37" s="749"/>
    </row>
    <row r="38" spans="1:13" ht="12.75">
      <c r="A38" s="758" t="s">
        <v>905</v>
      </c>
      <c r="B38" s="747" t="s">
        <v>906</v>
      </c>
      <c r="C38" s="747"/>
      <c r="D38" s="747"/>
      <c r="F38" s="747"/>
      <c r="G38" s="759">
        <v>20</v>
      </c>
      <c r="H38" s="759">
        <v>1.72</v>
      </c>
      <c r="I38" s="759"/>
      <c r="J38" s="759">
        <f>ROUND(D38/G38*H38,1)</f>
        <v>0</v>
      </c>
      <c r="K38" s="759"/>
      <c r="L38" s="748">
        <v>2540000</v>
      </c>
      <c r="M38" s="749"/>
    </row>
    <row r="39" spans="1:13" ht="12.75">
      <c r="A39" s="758" t="s">
        <v>907</v>
      </c>
      <c r="B39" s="747" t="s">
        <v>908</v>
      </c>
      <c r="C39" s="747">
        <v>18</v>
      </c>
      <c r="D39" s="747"/>
      <c r="F39" s="747">
        <v>18</v>
      </c>
      <c r="G39" s="759">
        <v>21</v>
      </c>
      <c r="H39" s="759">
        <v>1.2</v>
      </c>
      <c r="I39" s="759" t="e">
        <f>J39*#REF!/12*4</f>
        <v>#REF!</v>
      </c>
      <c r="J39" s="759"/>
      <c r="K39" s="759">
        <f>ROUND(F39/G39*H39,1)</f>
        <v>1</v>
      </c>
      <c r="L39" s="748">
        <v>2550000</v>
      </c>
      <c r="M39" s="749">
        <v>1712220</v>
      </c>
    </row>
    <row r="40" spans="1:13" ht="12.75">
      <c r="A40" s="758" t="s">
        <v>909</v>
      </c>
      <c r="B40" s="747" t="s">
        <v>910</v>
      </c>
      <c r="C40" s="747">
        <v>13</v>
      </c>
      <c r="D40" s="747"/>
      <c r="F40" s="747">
        <v>13</v>
      </c>
      <c r="G40" s="759">
        <v>17</v>
      </c>
      <c r="H40" s="759">
        <v>1.22</v>
      </c>
      <c r="I40" s="759" t="e">
        <f>J40*#REF!/12*4</f>
        <v>#REF!</v>
      </c>
      <c r="J40" s="759"/>
      <c r="K40" s="759">
        <f>ROUND(F40/G40*H40,1)</f>
        <v>0.9</v>
      </c>
      <c r="L40" s="748">
        <v>2550000</v>
      </c>
      <c r="M40" s="749">
        <f>F40*'[3]Összesen'!Q40</f>
        <v>1588437.5</v>
      </c>
    </row>
    <row r="41" spans="1:13" ht="12.75">
      <c r="A41" s="758" t="s">
        <v>911</v>
      </c>
      <c r="B41" s="747" t="s">
        <v>912</v>
      </c>
      <c r="C41" s="747">
        <v>11</v>
      </c>
      <c r="D41" s="747"/>
      <c r="F41" s="747">
        <v>11</v>
      </c>
      <c r="G41" s="759">
        <v>16</v>
      </c>
      <c r="H41" s="759">
        <v>1.39</v>
      </c>
      <c r="I41" s="759" t="e">
        <f>J41*#REF!/12*4</f>
        <v>#REF!</v>
      </c>
      <c r="J41" s="759"/>
      <c r="K41" s="759">
        <f>ROUND(F41/G41*H41,1)</f>
        <v>1</v>
      </c>
      <c r="L41" s="748">
        <v>2550000</v>
      </c>
      <c r="M41" s="749">
        <f>F41*'[3]Összesen'!Q41</f>
        <v>1628709.677419355</v>
      </c>
    </row>
    <row r="42" spans="1:13" ht="12.75">
      <c r="A42" s="758" t="s">
        <v>913</v>
      </c>
      <c r="B42" s="747" t="s">
        <v>914</v>
      </c>
      <c r="C42" s="747"/>
      <c r="D42" s="747"/>
      <c r="F42" s="747"/>
      <c r="G42" s="759">
        <v>23</v>
      </c>
      <c r="H42" s="759">
        <v>1.55</v>
      </c>
      <c r="I42" s="759" t="e">
        <f>J42*#REF!/12*4</f>
        <v>#REF!</v>
      </c>
      <c r="J42" s="759"/>
      <c r="K42" s="759">
        <f>ROUND(F42/G42*H42,1)</f>
        <v>0</v>
      </c>
      <c r="L42" s="748">
        <v>2550000</v>
      </c>
      <c r="M42" s="749">
        <f>F42*'[3]Összesen'!Q42</f>
        <v>0</v>
      </c>
    </row>
    <row r="43" spans="1:13" ht="12.75">
      <c r="A43" s="758" t="s">
        <v>915</v>
      </c>
      <c r="B43" s="747" t="s">
        <v>916</v>
      </c>
      <c r="C43" s="747"/>
      <c r="D43" s="747"/>
      <c r="F43" s="747"/>
      <c r="G43" s="759">
        <v>20</v>
      </c>
      <c r="H43" s="759">
        <v>1.76</v>
      </c>
      <c r="I43" s="759">
        <v>25245000</v>
      </c>
      <c r="J43" s="759"/>
      <c r="K43" s="759">
        <f>ROUND(F43/G43*H43,1)</f>
        <v>0</v>
      </c>
      <c r="L43" s="748">
        <v>2550000</v>
      </c>
      <c r="M43" s="749">
        <f>F43*'[3]Összesen'!Q43</f>
        <v>0</v>
      </c>
    </row>
    <row r="44" spans="1:13" ht="12.75">
      <c r="A44" s="758" t="s">
        <v>917</v>
      </c>
      <c r="B44" s="747" t="s">
        <v>918</v>
      </c>
      <c r="C44" s="747"/>
      <c r="D44" s="747">
        <v>17</v>
      </c>
      <c r="F44" s="747"/>
      <c r="G44" s="759">
        <v>21</v>
      </c>
      <c r="H44" s="759">
        <v>1.22</v>
      </c>
      <c r="I44" s="759"/>
      <c r="J44" s="759">
        <f aca="true" t="shared" si="0" ref="J44:J49">ROUND(D44/G44*H44,1)</f>
        <v>1</v>
      </c>
      <c r="K44" s="759"/>
      <c r="L44" s="748">
        <v>2540000</v>
      </c>
      <c r="M44" s="749">
        <f>D44*'[3]Összesen'!Q44</f>
        <v>820085.2713178295</v>
      </c>
    </row>
    <row r="45" spans="1:13" ht="12.75">
      <c r="A45" s="758" t="s">
        <v>919</v>
      </c>
      <c r="B45" s="747" t="s">
        <v>920</v>
      </c>
      <c r="C45" s="747"/>
      <c r="D45" s="747">
        <v>11</v>
      </c>
      <c r="F45" s="747"/>
      <c r="G45" s="759">
        <v>21</v>
      </c>
      <c r="H45" s="759">
        <v>1.39</v>
      </c>
      <c r="I45" s="759"/>
      <c r="J45" s="759">
        <f t="shared" si="0"/>
        <v>0.7</v>
      </c>
      <c r="K45" s="759"/>
      <c r="L45" s="748">
        <v>2540000</v>
      </c>
      <c r="M45" s="749">
        <f>D45*'[3]Összesen'!Q45</f>
        <v>538884.6729559748</v>
      </c>
    </row>
    <row r="46" spans="1:13" ht="12.75">
      <c r="A46" s="758" t="s">
        <v>921</v>
      </c>
      <c r="B46" s="747" t="s">
        <v>922</v>
      </c>
      <c r="C46" s="747"/>
      <c r="D46" s="747">
        <v>13</v>
      </c>
      <c r="F46" s="747"/>
      <c r="G46" s="759">
        <v>16</v>
      </c>
      <c r="H46" s="759">
        <v>1.39</v>
      </c>
      <c r="I46" s="759"/>
      <c r="J46" s="759">
        <f t="shared" si="0"/>
        <v>1.1</v>
      </c>
      <c r="K46" s="759"/>
      <c r="L46" s="748">
        <v>2540000</v>
      </c>
      <c r="M46" s="749">
        <f>D46*'[3]Összesen'!Q46</f>
        <v>954484.375</v>
      </c>
    </row>
    <row r="47" spans="1:13" ht="12.75">
      <c r="A47" s="758" t="s">
        <v>923</v>
      </c>
      <c r="B47" s="747" t="s">
        <v>924</v>
      </c>
      <c r="C47" s="747"/>
      <c r="D47" s="747"/>
      <c r="F47" s="747"/>
      <c r="G47" s="759">
        <v>23</v>
      </c>
      <c r="H47" s="759">
        <v>1.55</v>
      </c>
      <c r="I47" s="759"/>
      <c r="J47" s="759">
        <f t="shared" si="0"/>
        <v>0</v>
      </c>
      <c r="K47" s="759"/>
      <c r="L47" s="748">
        <v>2540000</v>
      </c>
      <c r="M47" s="749">
        <f>F47*'[3]Összesen'!Q47</f>
        <v>0</v>
      </c>
    </row>
    <row r="48" spans="1:13" ht="12.75">
      <c r="A48" s="758" t="s">
        <v>925</v>
      </c>
      <c r="B48" s="747" t="s">
        <v>926</v>
      </c>
      <c r="C48" s="747"/>
      <c r="D48" s="747"/>
      <c r="F48" s="747"/>
      <c r="G48" s="759">
        <v>23</v>
      </c>
      <c r="H48" s="759">
        <v>1.76</v>
      </c>
      <c r="I48" s="759"/>
      <c r="J48" s="759">
        <f t="shared" si="0"/>
        <v>0</v>
      </c>
      <c r="K48" s="759"/>
      <c r="L48" s="748">
        <v>2540000</v>
      </c>
      <c r="M48" s="749">
        <f>F48*'[3]Összesen'!Q48</f>
        <v>0</v>
      </c>
    </row>
    <row r="49" spans="1:13" ht="12.75">
      <c r="A49" s="758" t="s">
        <v>927</v>
      </c>
      <c r="B49" s="747" t="s">
        <v>928</v>
      </c>
      <c r="C49" s="747"/>
      <c r="D49" s="747"/>
      <c r="F49" s="747"/>
      <c r="G49" s="759">
        <v>20</v>
      </c>
      <c r="H49" s="759">
        <v>1.76</v>
      </c>
      <c r="I49" s="759"/>
      <c r="J49" s="759">
        <f t="shared" si="0"/>
        <v>0</v>
      </c>
      <c r="K49" s="759"/>
      <c r="L49" s="748">
        <v>2540000</v>
      </c>
      <c r="M49" s="749">
        <f>F49*'[3]Összesen'!Q49</f>
        <v>0</v>
      </c>
    </row>
    <row r="50" spans="1:13" ht="12.75">
      <c r="A50" s="758" t="s">
        <v>929</v>
      </c>
      <c r="B50" s="747" t="s">
        <v>930</v>
      </c>
      <c r="C50" s="747"/>
      <c r="D50" s="747"/>
      <c r="F50" s="747"/>
      <c r="G50" s="759">
        <v>28</v>
      </c>
      <c r="H50" s="759">
        <v>2.33</v>
      </c>
      <c r="I50" s="759" t="e">
        <f>J50*#REF!/12*4</f>
        <v>#REF!</v>
      </c>
      <c r="J50" s="759"/>
      <c r="K50" s="759">
        <f>ROUND(F50/G50*H50,1)</f>
        <v>0</v>
      </c>
      <c r="L50" s="748">
        <v>2550000</v>
      </c>
      <c r="M50" s="749">
        <f>F50*'[3]Összesen'!Q50</f>
        <v>0</v>
      </c>
    </row>
    <row r="51" spans="1:13" ht="12.75">
      <c r="A51" s="758" t="s">
        <v>931</v>
      </c>
      <c r="B51" s="747" t="s">
        <v>932</v>
      </c>
      <c r="C51" s="747"/>
      <c r="D51" s="747"/>
      <c r="F51" s="747"/>
      <c r="G51" s="759">
        <v>28</v>
      </c>
      <c r="H51" s="759">
        <v>2.33</v>
      </c>
      <c r="I51" s="759"/>
      <c r="J51" s="759">
        <f>ROUND(D51/G51*H51,1)</f>
        <v>0</v>
      </c>
      <c r="K51" s="759"/>
      <c r="L51" s="748">
        <v>2540000</v>
      </c>
      <c r="M51" s="749">
        <f>F51*'[3]Összesen'!Q51</f>
        <v>0</v>
      </c>
    </row>
    <row r="52" spans="1:13" ht="22.5">
      <c r="A52" s="758" t="s">
        <v>933</v>
      </c>
      <c r="B52" s="746" t="s">
        <v>934</v>
      </c>
      <c r="C52" s="747"/>
      <c r="D52" s="747"/>
      <c r="F52" s="747"/>
      <c r="G52" s="759">
        <v>26</v>
      </c>
      <c r="H52" s="759">
        <v>2.76</v>
      </c>
      <c r="I52" s="759" t="e">
        <f>J52*#REF!/12*4</f>
        <v>#REF!</v>
      </c>
      <c r="J52" s="759">
        <f>ROUND(D52/G52*H52,1)</f>
        <v>0</v>
      </c>
      <c r="K52" s="759">
        <f>ROUND(F52/G52*H52,1)</f>
        <v>0</v>
      </c>
      <c r="L52" s="748">
        <v>2550000</v>
      </c>
      <c r="M52" s="749">
        <f>F52*'[3]Összesen'!Q52</f>
        <v>0</v>
      </c>
    </row>
    <row r="53" spans="1:13" ht="22.5">
      <c r="A53" s="758" t="s">
        <v>935</v>
      </c>
      <c r="B53" s="746" t="s">
        <v>936</v>
      </c>
      <c r="C53" s="747"/>
      <c r="D53" s="747"/>
      <c r="F53" s="747"/>
      <c r="G53" s="759">
        <v>28</v>
      </c>
      <c r="H53" s="759">
        <v>2.76</v>
      </c>
      <c r="I53" s="759"/>
      <c r="J53" s="759">
        <f>ROUND(D53/G53*H53,1)</f>
        <v>0</v>
      </c>
      <c r="K53" s="759"/>
      <c r="L53" s="748">
        <v>2540000</v>
      </c>
      <c r="M53" s="749">
        <f>F53*'[3]Összesen'!Q53</f>
        <v>0</v>
      </c>
    </row>
    <row r="54" spans="1:13" ht="22.5">
      <c r="A54" s="758"/>
      <c r="B54" s="746" t="s">
        <v>937</v>
      </c>
      <c r="C54" s="747"/>
      <c r="D54" s="747"/>
      <c r="F54" s="747"/>
      <c r="G54" s="759">
        <v>26</v>
      </c>
      <c r="H54" s="759">
        <v>2.76</v>
      </c>
      <c r="I54" s="759"/>
      <c r="J54" s="759">
        <f>ROUND(D54/G54*H54,1)</f>
        <v>0</v>
      </c>
      <c r="K54" s="759"/>
      <c r="L54" s="748">
        <v>2540000</v>
      </c>
      <c r="M54" s="749">
        <f>F54*'[3]Összesen'!Q54</f>
        <v>0</v>
      </c>
    </row>
    <row r="55" spans="1:13" ht="12.75">
      <c r="A55" s="758" t="s">
        <v>938</v>
      </c>
      <c r="B55" s="747" t="s">
        <v>0</v>
      </c>
      <c r="C55" s="747"/>
      <c r="D55" s="747"/>
      <c r="F55" s="747"/>
      <c r="G55" s="759">
        <v>28</v>
      </c>
      <c r="H55" s="759">
        <v>2.03</v>
      </c>
      <c r="I55" s="759">
        <v>18020000</v>
      </c>
      <c r="J55" s="759"/>
      <c r="K55" s="759">
        <f>ROUND(F55/G55*H55,1)</f>
        <v>0</v>
      </c>
      <c r="L55" s="748">
        <v>2550000</v>
      </c>
      <c r="M55" s="749">
        <f>F55*'[3]Összesen'!Q55</f>
        <v>0</v>
      </c>
    </row>
    <row r="56" spans="1:13" ht="12.75">
      <c r="A56" s="758" t="s">
        <v>1</v>
      </c>
      <c r="B56" s="747" t="s">
        <v>2</v>
      </c>
      <c r="C56" s="747"/>
      <c r="D56" s="747"/>
      <c r="F56" s="747"/>
      <c r="G56" s="759">
        <v>26</v>
      </c>
      <c r="H56" s="759">
        <v>2.03</v>
      </c>
      <c r="I56" s="759" t="e">
        <f>J56*#REF!/12*4</f>
        <v>#REF!</v>
      </c>
      <c r="J56" s="759"/>
      <c r="K56" s="759">
        <f>ROUND(F56/G56*H56,1)</f>
        <v>0</v>
      </c>
      <c r="L56" s="748">
        <v>2550000</v>
      </c>
      <c r="M56" s="749">
        <f>F56*'[3]Összesen'!Q56</f>
        <v>0</v>
      </c>
    </row>
    <row r="57" spans="1:13" ht="12.75">
      <c r="A57" s="758" t="s">
        <v>3</v>
      </c>
      <c r="B57" s="747" t="s">
        <v>0</v>
      </c>
      <c r="C57" s="759"/>
      <c r="D57" s="747"/>
      <c r="F57" s="759"/>
      <c r="G57" s="759">
        <v>28</v>
      </c>
      <c r="H57" s="759">
        <v>2.03</v>
      </c>
      <c r="I57" s="759"/>
      <c r="J57" s="759">
        <f>ROUND(D57/G57*H57,1)</f>
        <v>0</v>
      </c>
      <c r="K57" s="759"/>
      <c r="L57" s="748">
        <v>2540000</v>
      </c>
      <c r="M57" s="749">
        <f>F57*'[3]Összesen'!Q57</f>
        <v>0</v>
      </c>
    </row>
    <row r="58" spans="1:13" ht="12.75">
      <c r="A58" s="758" t="s">
        <v>4</v>
      </c>
      <c r="B58" s="747" t="s">
        <v>2</v>
      </c>
      <c r="C58" s="759"/>
      <c r="D58" s="747"/>
      <c r="F58" s="759"/>
      <c r="G58" s="759">
        <v>26</v>
      </c>
      <c r="H58" s="759">
        <v>2.03</v>
      </c>
      <c r="I58" s="759"/>
      <c r="J58" s="759">
        <f>ROUND(D58/G58*H58,1)</f>
        <v>0</v>
      </c>
      <c r="K58" s="759"/>
      <c r="L58" s="748">
        <v>2540000</v>
      </c>
      <c r="M58" s="749">
        <f>F58*'[3]Összesen'!Q58</f>
        <v>0</v>
      </c>
    </row>
    <row r="59" spans="1:13" ht="22.5">
      <c r="A59" s="758" t="s">
        <v>5</v>
      </c>
      <c r="B59" s="746" t="s">
        <v>6</v>
      </c>
      <c r="C59" s="747"/>
      <c r="D59" s="747"/>
      <c r="F59" s="747"/>
      <c r="G59" s="747"/>
      <c r="H59" s="747"/>
      <c r="I59" s="747">
        <v>5680000</v>
      </c>
      <c r="J59" s="759" t="e">
        <f aca="true" t="shared" si="1" ref="J59:J70">ROUND(F59/G59*H59,1)</f>
        <v>#DIV/0!</v>
      </c>
      <c r="K59" s="759" t="e">
        <f aca="true" t="shared" si="2" ref="K59:K90">ROUND(F59/G59*H59,1)</f>
        <v>#DIV/0!</v>
      </c>
      <c r="L59" s="748">
        <v>40000</v>
      </c>
      <c r="M59" s="749">
        <f>F59*'[3]Összesen'!Q59</f>
        <v>0</v>
      </c>
    </row>
    <row r="60" spans="1:13" ht="22.5">
      <c r="A60" s="758" t="s">
        <v>7</v>
      </c>
      <c r="B60" s="746" t="s">
        <v>8</v>
      </c>
      <c r="C60" s="747"/>
      <c r="D60" s="747"/>
      <c r="F60" s="747"/>
      <c r="G60" s="747"/>
      <c r="H60" s="747"/>
      <c r="I60" s="747">
        <v>3360000</v>
      </c>
      <c r="J60" s="759" t="e">
        <f t="shared" si="1"/>
        <v>#DIV/0!</v>
      </c>
      <c r="K60" s="759" t="e">
        <f t="shared" si="2"/>
        <v>#DIV/0!</v>
      </c>
      <c r="L60" s="748">
        <v>40000</v>
      </c>
      <c r="M60" s="749">
        <f>F60*'[3]Összesen'!Q60</f>
        <v>0</v>
      </c>
    </row>
    <row r="61" spans="1:13" ht="22.5">
      <c r="A61" s="758" t="s">
        <v>9</v>
      </c>
      <c r="B61" s="746" t="s">
        <v>6</v>
      </c>
      <c r="C61" s="747"/>
      <c r="D61" s="747"/>
      <c r="F61" s="747"/>
      <c r="G61" s="747"/>
      <c r="H61" s="747"/>
      <c r="I61" s="747"/>
      <c r="J61" s="759" t="e">
        <f t="shared" si="1"/>
        <v>#DIV/0!</v>
      </c>
      <c r="K61" s="759" t="e">
        <f t="shared" si="2"/>
        <v>#DIV/0!</v>
      </c>
      <c r="L61" s="748">
        <v>38000</v>
      </c>
      <c r="M61" s="749">
        <f>F61*'[3]Összesen'!Q61</f>
        <v>0</v>
      </c>
    </row>
    <row r="62" spans="1:13" ht="22.5">
      <c r="A62" s="758" t="s">
        <v>10</v>
      </c>
      <c r="B62" s="746" t="s">
        <v>11</v>
      </c>
      <c r="C62" s="747"/>
      <c r="D62" s="747"/>
      <c r="F62" s="747"/>
      <c r="G62" s="747"/>
      <c r="H62" s="747"/>
      <c r="I62" s="747"/>
      <c r="J62" s="759" t="e">
        <f t="shared" si="1"/>
        <v>#DIV/0!</v>
      </c>
      <c r="K62" s="759" t="e">
        <f t="shared" si="2"/>
        <v>#DIV/0!</v>
      </c>
      <c r="L62" s="748">
        <v>38000</v>
      </c>
      <c r="M62" s="749">
        <f>F62*'[3]Összesen'!Q62</f>
        <v>0</v>
      </c>
    </row>
    <row r="63" spans="1:13" ht="33.75">
      <c r="A63" s="745" t="s">
        <v>12</v>
      </c>
      <c r="B63" s="746" t="s">
        <v>13</v>
      </c>
      <c r="C63" s="747"/>
      <c r="D63" s="747"/>
      <c r="F63" s="747"/>
      <c r="G63" s="747"/>
      <c r="H63" s="747"/>
      <c r="I63" s="747">
        <v>7242000</v>
      </c>
      <c r="J63" s="759" t="e">
        <f t="shared" si="1"/>
        <v>#DIV/0!</v>
      </c>
      <c r="K63" s="759" t="e">
        <f t="shared" si="2"/>
        <v>#DIV/0!</v>
      </c>
      <c r="L63" s="748">
        <v>112000</v>
      </c>
      <c r="M63" s="749">
        <f>F63*'[3]Összesen'!Q63</f>
        <v>0</v>
      </c>
    </row>
    <row r="64" spans="1:13" ht="33.75">
      <c r="A64" s="745" t="s">
        <v>12</v>
      </c>
      <c r="B64" s="746" t="s">
        <v>13</v>
      </c>
      <c r="C64" s="747"/>
      <c r="D64" s="747"/>
      <c r="F64" s="747"/>
      <c r="G64" s="747"/>
      <c r="H64" s="747"/>
      <c r="I64" s="747">
        <v>3173333</v>
      </c>
      <c r="J64" s="759" t="e">
        <f t="shared" si="1"/>
        <v>#DIV/0!</v>
      </c>
      <c r="K64" s="759" t="e">
        <f t="shared" si="2"/>
        <v>#DIV/0!</v>
      </c>
      <c r="L64" s="748">
        <v>106000</v>
      </c>
      <c r="M64" s="749">
        <f>F64*'[3]Összesen'!Q64</f>
        <v>0</v>
      </c>
    </row>
    <row r="65" spans="1:13" ht="22.5">
      <c r="A65" s="745" t="s">
        <v>14</v>
      </c>
      <c r="B65" s="746" t="s">
        <v>15</v>
      </c>
      <c r="C65" s="747"/>
      <c r="D65" s="747"/>
      <c r="F65" s="747"/>
      <c r="G65" s="747"/>
      <c r="H65" s="747"/>
      <c r="I65" s="747">
        <v>9617067</v>
      </c>
      <c r="J65" s="759" t="e">
        <f t="shared" si="1"/>
        <v>#DIV/0!</v>
      </c>
      <c r="K65" s="759" t="e">
        <f t="shared" si="2"/>
        <v>#DIV/0!</v>
      </c>
      <c r="L65" s="748">
        <v>156800</v>
      </c>
      <c r="M65" s="749">
        <f>F65*'[3]Összesen'!Q65</f>
        <v>0</v>
      </c>
    </row>
    <row r="66" spans="1:13" ht="22.5">
      <c r="A66" s="745" t="s">
        <v>16</v>
      </c>
      <c r="B66" s="746" t="s">
        <v>15</v>
      </c>
      <c r="C66" s="747"/>
      <c r="D66" s="747"/>
      <c r="F66" s="747"/>
      <c r="G66" s="747"/>
      <c r="H66" s="747"/>
      <c r="I66" s="747">
        <v>5697067</v>
      </c>
      <c r="J66" s="759" t="e">
        <f t="shared" si="1"/>
        <v>#DIV/0!</v>
      </c>
      <c r="K66" s="759" t="e">
        <f t="shared" si="2"/>
        <v>#DIV/0!</v>
      </c>
      <c r="L66" s="748">
        <v>148400</v>
      </c>
      <c r="M66" s="749">
        <f>F66*'[3]Összesen'!Q66</f>
        <v>0</v>
      </c>
    </row>
    <row r="67" spans="1:13" ht="12.75">
      <c r="A67" s="745" t="s">
        <v>17</v>
      </c>
      <c r="B67" s="747" t="s">
        <v>18</v>
      </c>
      <c r="C67" s="747"/>
      <c r="D67" s="747"/>
      <c r="F67" s="747"/>
      <c r="G67" s="747"/>
      <c r="H67" s="747"/>
      <c r="I67" s="747">
        <v>2016000</v>
      </c>
      <c r="J67" s="759" t="e">
        <f t="shared" si="1"/>
        <v>#DIV/0!</v>
      </c>
      <c r="K67" s="759" t="e">
        <f t="shared" si="2"/>
        <v>#DIV/0!</v>
      </c>
      <c r="L67" s="748">
        <v>67200</v>
      </c>
      <c r="M67" s="749">
        <f>F67*'[3]Összesen'!Q67</f>
        <v>0</v>
      </c>
    </row>
    <row r="68" spans="1:13" ht="12.75">
      <c r="A68" s="745" t="s">
        <v>17</v>
      </c>
      <c r="B68" s="747" t="s">
        <v>18</v>
      </c>
      <c r="C68" s="747"/>
      <c r="D68" s="747"/>
      <c r="F68" s="747"/>
      <c r="G68" s="747"/>
      <c r="H68" s="747"/>
      <c r="I68" s="747">
        <v>940800</v>
      </c>
      <c r="J68" s="759" t="e">
        <f t="shared" si="1"/>
        <v>#DIV/0!</v>
      </c>
      <c r="K68" s="759" t="e">
        <f t="shared" si="2"/>
        <v>#DIV/0!</v>
      </c>
      <c r="L68" s="748">
        <v>63600</v>
      </c>
      <c r="M68" s="749">
        <f>F68*'[3]Összesen'!Q68</f>
        <v>0</v>
      </c>
    </row>
    <row r="69" spans="1:13" ht="12.75">
      <c r="A69" s="745" t="s">
        <v>19</v>
      </c>
      <c r="B69" s="747" t="s">
        <v>20</v>
      </c>
      <c r="C69" s="747"/>
      <c r="D69" s="747"/>
      <c r="F69" s="747"/>
      <c r="G69" s="747"/>
      <c r="H69" s="747"/>
      <c r="I69" s="747">
        <v>1120000</v>
      </c>
      <c r="J69" s="759" t="e">
        <f t="shared" si="1"/>
        <v>#DIV/0!</v>
      </c>
      <c r="K69" s="759" t="e">
        <f t="shared" si="2"/>
        <v>#DIV/0!</v>
      </c>
      <c r="L69" s="748">
        <v>22000</v>
      </c>
      <c r="M69" s="749">
        <f>F69*'[3]Összesen'!Q69</f>
        <v>0</v>
      </c>
    </row>
    <row r="70" spans="1:13" ht="12.75">
      <c r="A70" s="745" t="s">
        <v>19</v>
      </c>
      <c r="B70" s="747" t="s">
        <v>20</v>
      </c>
      <c r="C70" s="796"/>
      <c r="D70" s="747"/>
      <c r="F70" s="796"/>
      <c r="G70" s="747"/>
      <c r="H70" s="747"/>
      <c r="I70" s="747">
        <v>701867</v>
      </c>
      <c r="J70" s="759" t="e">
        <f t="shared" si="1"/>
        <v>#DIV/0!</v>
      </c>
      <c r="K70" s="759" t="e">
        <f t="shared" si="2"/>
        <v>#DIV/0!</v>
      </c>
      <c r="L70" s="748">
        <v>21200</v>
      </c>
      <c r="M70" s="749">
        <f>F70*'[3]Összesen'!Q70</f>
        <v>0</v>
      </c>
    </row>
    <row r="71" spans="1:13" ht="12.75">
      <c r="A71" s="758" t="s">
        <v>21</v>
      </c>
      <c r="B71" s="747" t="s">
        <v>22</v>
      </c>
      <c r="C71" s="796"/>
      <c r="D71" s="747"/>
      <c r="F71" s="796"/>
      <c r="G71" s="759">
        <v>10</v>
      </c>
      <c r="H71" s="759">
        <v>0.08</v>
      </c>
      <c r="I71" s="759"/>
      <c r="J71" s="759"/>
      <c r="K71" s="759">
        <f t="shared" si="2"/>
        <v>0</v>
      </c>
      <c r="L71" s="748">
        <v>2550000</v>
      </c>
      <c r="M71" s="749">
        <f>F71*'[3]Összesen'!Q71</f>
        <v>0</v>
      </c>
    </row>
    <row r="72" spans="1:13" ht="12.75">
      <c r="A72" s="758" t="s">
        <v>23</v>
      </c>
      <c r="B72" s="747" t="s">
        <v>24</v>
      </c>
      <c r="C72" s="796"/>
      <c r="D72" s="747"/>
      <c r="F72" s="796"/>
      <c r="G72" s="759">
        <v>10</v>
      </c>
      <c r="H72" s="759">
        <v>0.08</v>
      </c>
      <c r="I72" s="759">
        <v>1866667</v>
      </c>
      <c r="J72" s="759">
        <f>ROUND(D72/G72*H72,1)</f>
        <v>0</v>
      </c>
      <c r="K72" s="759">
        <f t="shared" si="2"/>
        <v>0</v>
      </c>
      <c r="L72" s="748">
        <v>2540000</v>
      </c>
      <c r="M72" s="749">
        <f>F72*'[3]Összesen'!Q72</f>
        <v>0</v>
      </c>
    </row>
    <row r="73" spans="1:13" ht="12.75">
      <c r="A73" s="758" t="s">
        <v>25</v>
      </c>
      <c r="B73" s="747" t="s">
        <v>26</v>
      </c>
      <c r="C73" s="796"/>
      <c r="D73" s="747"/>
      <c r="F73" s="796"/>
      <c r="G73" s="759"/>
      <c r="H73" s="759"/>
      <c r="I73" s="759"/>
      <c r="J73" s="759" t="e">
        <f>ROUND(F73/G73*H73,1)</f>
        <v>#DIV/0!</v>
      </c>
      <c r="K73" s="759" t="e">
        <f t="shared" si="2"/>
        <v>#DIV/0!</v>
      </c>
      <c r="L73" s="748">
        <v>20000</v>
      </c>
      <c r="M73" s="749">
        <f>F73*'[3]Összesen'!Q73</f>
        <v>0</v>
      </c>
    </row>
    <row r="74" spans="1:13" ht="12.75">
      <c r="A74" s="758" t="s">
        <v>27</v>
      </c>
      <c r="B74" s="747" t="s">
        <v>26</v>
      </c>
      <c r="C74" s="796"/>
      <c r="D74" s="747"/>
      <c r="F74" s="796"/>
      <c r="G74" s="759"/>
      <c r="H74" s="759"/>
      <c r="I74" s="759"/>
      <c r="J74" s="759" t="e">
        <f>ROUND(F74/G74*H74,1)</f>
        <v>#DIV/0!</v>
      </c>
      <c r="K74" s="759" t="e">
        <f t="shared" si="2"/>
        <v>#DIV/0!</v>
      </c>
      <c r="L74" s="748">
        <v>19000</v>
      </c>
      <c r="M74" s="749">
        <f>F74*'[3]Összesen'!Q74</f>
        <v>0</v>
      </c>
    </row>
    <row r="75" spans="1:13" ht="12.75">
      <c r="A75" s="758" t="s">
        <v>28</v>
      </c>
      <c r="B75" s="747" t="s">
        <v>29</v>
      </c>
      <c r="C75" s="796"/>
      <c r="D75" s="747"/>
      <c r="F75" s="796"/>
      <c r="G75" s="759">
        <v>8</v>
      </c>
      <c r="H75" s="759">
        <v>0.17</v>
      </c>
      <c r="I75" s="759"/>
      <c r="J75" s="759"/>
      <c r="K75" s="759">
        <f t="shared" si="2"/>
        <v>0</v>
      </c>
      <c r="L75" s="748">
        <v>2550000</v>
      </c>
      <c r="M75" s="749">
        <f>F75*'[3]Összesen'!Q75</f>
        <v>0</v>
      </c>
    </row>
    <row r="76" spans="1:13" ht="12.75">
      <c r="A76" s="758" t="s">
        <v>30</v>
      </c>
      <c r="B76" s="747" t="s">
        <v>31</v>
      </c>
      <c r="C76" s="796"/>
      <c r="D76" s="747"/>
      <c r="F76" s="796"/>
      <c r="G76" s="759">
        <v>8</v>
      </c>
      <c r="H76" s="759">
        <v>0.17</v>
      </c>
      <c r="I76" s="759">
        <v>3740000</v>
      </c>
      <c r="J76" s="759">
        <f>ROUND(D76/G76*H76,1)</f>
        <v>0</v>
      </c>
      <c r="K76" s="759">
        <f t="shared" si="2"/>
        <v>0</v>
      </c>
      <c r="L76" s="748">
        <v>2540000</v>
      </c>
      <c r="M76" s="749">
        <f>F76*'[3]Összesen'!Q76</f>
        <v>0</v>
      </c>
    </row>
    <row r="77" spans="1:13" ht="12.75">
      <c r="A77" s="758" t="s">
        <v>32</v>
      </c>
      <c r="B77" s="747" t="s">
        <v>26</v>
      </c>
      <c r="C77" s="796"/>
      <c r="D77" s="747"/>
      <c r="F77" s="796"/>
      <c r="G77" s="759"/>
      <c r="H77" s="759"/>
      <c r="I77" s="759"/>
      <c r="J77" s="759" t="e">
        <f>ROUND(F77/G77*H77,1)</f>
        <v>#DIV/0!</v>
      </c>
      <c r="K77" s="759" t="e">
        <f t="shared" si="2"/>
        <v>#DIV/0!</v>
      </c>
      <c r="L77" s="748">
        <v>51000</v>
      </c>
      <c r="M77" s="749">
        <f>F77*'[3]Összesen'!Q77</f>
        <v>0</v>
      </c>
    </row>
    <row r="78" spans="1:13" ht="12.75">
      <c r="A78" s="758" t="s">
        <v>33</v>
      </c>
      <c r="B78" s="747" t="s">
        <v>26</v>
      </c>
      <c r="C78" s="759"/>
      <c r="D78" s="747"/>
      <c r="F78" s="759"/>
      <c r="G78" s="759"/>
      <c r="H78" s="759"/>
      <c r="I78" s="759"/>
      <c r="J78" s="759" t="e">
        <f>ROUND(F78/G78*H78,1)</f>
        <v>#DIV/0!</v>
      </c>
      <c r="K78" s="759" t="e">
        <f t="shared" si="2"/>
        <v>#DIV/0!</v>
      </c>
      <c r="L78" s="748">
        <v>48500</v>
      </c>
      <c r="M78" s="749">
        <f>F78*'[3]Összesen'!Q78</f>
        <v>0</v>
      </c>
    </row>
    <row r="79" spans="1:13" ht="12.75">
      <c r="A79" s="758" t="s">
        <v>34</v>
      </c>
      <c r="B79" s="747" t="s">
        <v>35</v>
      </c>
      <c r="C79" s="747"/>
      <c r="D79" s="747"/>
      <c r="F79" s="747"/>
      <c r="G79" s="747">
        <v>25</v>
      </c>
      <c r="H79" s="759">
        <v>1.3</v>
      </c>
      <c r="I79" s="747">
        <v>17680000</v>
      </c>
      <c r="J79" s="759"/>
      <c r="K79" s="759">
        <f t="shared" si="2"/>
        <v>0</v>
      </c>
      <c r="L79" s="748">
        <v>2550000</v>
      </c>
      <c r="M79" s="749">
        <f>F79*'[3]Összesen'!Q79</f>
        <v>0</v>
      </c>
    </row>
    <row r="80" spans="1:13" ht="12.75">
      <c r="A80" s="758" t="s">
        <v>36</v>
      </c>
      <c r="B80" s="747" t="s">
        <v>37</v>
      </c>
      <c r="C80" s="747"/>
      <c r="D80" s="747"/>
      <c r="F80" s="747"/>
      <c r="G80" s="747">
        <v>25</v>
      </c>
      <c r="H80" s="759">
        <v>1.3</v>
      </c>
      <c r="I80" s="747"/>
      <c r="J80" s="759">
        <f>ROUND(D80/G80*H80,1)</f>
        <v>0</v>
      </c>
      <c r="K80" s="759">
        <f t="shared" si="2"/>
        <v>0</v>
      </c>
      <c r="L80" s="748">
        <v>2540000</v>
      </c>
      <c r="M80" s="749">
        <f>F80*'[3]Összesen'!Q80</f>
        <v>0</v>
      </c>
    </row>
    <row r="81" spans="1:13" ht="12.75">
      <c r="A81" s="758" t="s">
        <v>38</v>
      </c>
      <c r="B81" s="747" t="s">
        <v>39</v>
      </c>
      <c r="C81" s="747"/>
      <c r="D81" s="747"/>
      <c r="F81" s="747"/>
      <c r="G81" s="747"/>
      <c r="H81" s="747"/>
      <c r="I81" s="747">
        <v>2480000</v>
      </c>
      <c r="J81" s="759" t="e">
        <f aca="true" t="shared" si="3" ref="J81:J102">ROUND(F81/G81*H81,1)</f>
        <v>#DIV/0!</v>
      </c>
      <c r="K81" s="759" t="e">
        <f t="shared" si="2"/>
        <v>#DIV/0!</v>
      </c>
      <c r="L81" s="748">
        <v>186000</v>
      </c>
      <c r="M81" s="749">
        <f>F81*'[3]Összesen'!Q81</f>
        <v>0</v>
      </c>
    </row>
    <row r="82" spans="1:13" ht="12.75">
      <c r="A82" s="758" t="s">
        <v>40</v>
      </c>
      <c r="B82" s="747" t="s">
        <v>39</v>
      </c>
      <c r="C82" s="747"/>
      <c r="D82" s="747"/>
      <c r="F82" s="747"/>
      <c r="G82" s="747"/>
      <c r="H82" s="747"/>
      <c r="I82" s="747"/>
      <c r="J82" s="759" t="e">
        <f t="shared" si="3"/>
        <v>#DIV/0!</v>
      </c>
      <c r="K82" s="759" t="e">
        <f t="shared" si="2"/>
        <v>#DIV/0!</v>
      </c>
      <c r="L82" s="748">
        <v>177000</v>
      </c>
      <c r="M82" s="749">
        <f>F82*'[3]Összesen'!Q82</f>
        <v>0</v>
      </c>
    </row>
    <row r="83" spans="1:13" ht="12.75">
      <c r="A83" s="758"/>
      <c r="B83" s="747" t="s">
        <v>41</v>
      </c>
      <c r="C83" s="747"/>
      <c r="D83" s="747"/>
      <c r="F83" s="747"/>
      <c r="G83" s="747">
        <v>25</v>
      </c>
      <c r="H83" s="747">
        <v>1.3</v>
      </c>
      <c r="I83" s="747"/>
      <c r="J83" s="759">
        <f t="shared" si="3"/>
        <v>0</v>
      </c>
      <c r="K83" s="759">
        <f t="shared" si="2"/>
        <v>0</v>
      </c>
      <c r="L83" s="748"/>
      <c r="M83" s="749">
        <f>F83*'[3]Összesen'!Q83</f>
        <v>0</v>
      </c>
    </row>
    <row r="84" spans="1:13" ht="12.75">
      <c r="A84" s="758"/>
      <c r="B84" s="747" t="s">
        <v>42</v>
      </c>
      <c r="C84" s="747"/>
      <c r="D84" s="747"/>
      <c r="F84" s="747"/>
      <c r="G84" s="747">
        <v>25</v>
      </c>
      <c r="H84" s="747">
        <v>1.3</v>
      </c>
      <c r="I84" s="747"/>
      <c r="J84" s="759">
        <f t="shared" si="3"/>
        <v>0</v>
      </c>
      <c r="K84" s="759">
        <f t="shared" si="2"/>
        <v>0</v>
      </c>
      <c r="L84" s="748"/>
      <c r="M84" s="749">
        <f>F84*'[3]Összesen'!Q84</f>
        <v>0</v>
      </c>
    </row>
    <row r="85" spans="1:13" ht="22.5">
      <c r="A85" s="758" t="s">
        <v>43</v>
      </c>
      <c r="B85" s="746" t="s">
        <v>44</v>
      </c>
      <c r="C85" s="747"/>
      <c r="D85" s="747"/>
      <c r="F85" s="747"/>
      <c r="G85" s="747"/>
      <c r="H85" s="747"/>
      <c r="I85" s="747"/>
      <c r="J85" s="759" t="e">
        <f t="shared" si="3"/>
        <v>#DIV/0!</v>
      </c>
      <c r="K85" s="759" t="e">
        <f t="shared" si="2"/>
        <v>#DIV/0!</v>
      </c>
      <c r="L85" s="748">
        <v>240000</v>
      </c>
      <c r="M85" s="749">
        <f>F85*'[3]Összesen'!Q85</f>
        <v>0</v>
      </c>
    </row>
    <row r="86" spans="1:13" ht="22.5">
      <c r="A86" s="758" t="s">
        <v>43</v>
      </c>
      <c r="B86" s="746" t="s">
        <v>44</v>
      </c>
      <c r="C86" s="747"/>
      <c r="D86" s="747"/>
      <c r="F86" s="747"/>
      <c r="G86" s="747"/>
      <c r="H86" s="747"/>
      <c r="I86" s="747"/>
      <c r="J86" s="759" t="e">
        <f t="shared" si="3"/>
        <v>#DIV/0!</v>
      </c>
      <c r="K86" s="759" t="e">
        <f t="shared" si="2"/>
        <v>#DIV/0!</v>
      </c>
      <c r="L86" s="748">
        <v>239000</v>
      </c>
      <c r="M86" s="749">
        <f>F86*'[3]Összesen'!Q86</f>
        <v>0</v>
      </c>
    </row>
    <row r="87" spans="1:13" ht="12.75">
      <c r="A87" s="758" t="s">
        <v>45</v>
      </c>
      <c r="B87" s="746" t="s">
        <v>46</v>
      </c>
      <c r="C87" s="747"/>
      <c r="D87" s="747"/>
      <c r="F87" s="747"/>
      <c r="G87" s="747"/>
      <c r="H87" s="747"/>
      <c r="I87" s="747">
        <v>512000</v>
      </c>
      <c r="J87" s="759" t="e">
        <f t="shared" si="3"/>
        <v>#DIV/0!</v>
      </c>
      <c r="K87" s="759" t="e">
        <f t="shared" si="2"/>
        <v>#DIV/0!</v>
      </c>
      <c r="L87" s="748">
        <v>384000</v>
      </c>
      <c r="M87" s="749">
        <f>F87*'[3]Összesen'!Q87</f>
        <v>0</v>
      </c>
    </row>
    <row r="88" spans="1:13" ht="12.75">
      <c r="A88" s="758" t="s">
        <v>45</v>
      </c>
      <c r="B88" s="747" t="s">
        <v>46</v>
      </c>
      <c r="C88" s="747">
        <v>1</v>
      </c>
      <c r="D88" s="747"/>
      <c r="F88" s="747">
        <v>1</v>
      </c>
      <c r="G88" s="747"/>
      <c r="H88" s="747"/>
      <c r="I88" s="747">
        <v>896000</v>
      </c>
      <c r="J88" s="759" t="e">
        <f t="shared" si="3"/>
        <v>#DIV/0!</v>
      </c>
      <c r="K88" s="759" t="e">
        <f t="shared" si="2"/>
        <v>#DIV/0!</v>
      </c>
      <c r="L88" s="748">
        <v>384000</v>
      </c>
      <c r="M88" s="749">
        <f>F88*'[3]Összesen'!Q88</f>
        <v>256000</v>
      </c>
    </row>
    <row r="89" spans="1:13" ht="12.75">
      <c r="A89" s="758" t="s">
        <v>45</v>
      </c>
      <c r="B89" s="746" t="s">
        <v>46</v>
      </c>
      <c r="C89" s="747"/>
      <c r="D89" s="747"/>
      <c r="F89" s="747"/>
      <c r="G89" s="747"/>
      <c r="H89" s="747"/>
      <c r="I89" s="747"/>
      <c r="J89" s="759" t="e">
        <f t="shared" si="3"/>
        <v>#DIV/0!</v>
      </c>
      <c r="K89" s="759" t="e">
        <f t="shared" si="2"/>
        <v>#DIV/0!</v>
      </c>
      <c r="L89" s="748">
        <v>382400</v>
      </c>
      <c r="M89" s="749">
        <f>F89*'[3]Összesen'!Q89</f>
        <v>0</v>
      </c>
    </row>
    <row r="90" spans="1:13" ht="12.75">
      <c r="A90" s="758" t="s">
        <v>45</v>
      </c>
      <c r="B90" s="747" t="s">
        <v>46</v>
      </c>
      <c r="C90" s="747"/>
      <c r="D90" s="747">
        <v>1</v>
      </c>
      <c r="F90" s="747"/>
      <c r="G90" s="747"/>
      <c r="H90" s="747"/>
      <c r="I90" s="747"/>
      <c r="J90" s="759" t="e">
        <f t="shared" si="3"/>
        <v>#DIV/0!</v>
      </c>
      <c r="K90" s="759" t="e">
        <f t="shared" si="2"/>
        <v>#DIV/0!</v>
      </c>
      <c r="L90" s="748">
        <v>382400</v>
      </c>
      <c r="M90" s="749">
        <f>D90*'[3]Összesen'!Q90</f>
        <v>127466.5</v>
      </c>
    </row>
    <row r="91" spans="1:13" ht="12.75">
      <c r="A91" s="758" t="s">
        <v>47</v>
      </c>
      <c r="B91" s="746" t="s">
        <v>48</v>
      </c>
      <c r="C91" s="747"/>
      <c r="D91" s="747"/>
      <c r="F91" s="747"/>
      <c r="G91" s="747"/>
      <c r="H91" s="747"/>
      <c r="I91" s="747">
        <v>10112000</v>
      </c>
      <c r="J91" s="759" t="e">
        <f t="shared" si="3"/>
        <v>#DIV/0!</v>
      </c>
      <c r="K91" s="759" t="e">
        <f aca="true" t="shared" si="4" ref="K91:K122">ROUND(F91/G91*H91,1)</f>
        <v>#DIV/0!</v>
      </c>
      <c r="L91" s="748">
        <v>192000</v>
      </c>
      <c r="M91" s="749">
        <f>F91*'[3]Összesen'!Q91</f>
        <v>0</v>
      </c>
    </row>
    <row r="92" spans="1:13" ht="12.75">
      <c r="A92" s="758" t="s">
        <v>49</v>
      </c>
      <c r="B92" s="746" t="s">
        <v>48</v>
      </c>
      <c r="C92" s="747"/>
      <c r="D92" s="747"/>
      <c r="F92" s="747"/>
      <c r="G92" s="747"/>
      <c r="H92" s="747"/>
      <c r="I92" s="747"/>
      <c r="J92" s="759" t="e">
        <f t="shared" si="3"/>
        <v>#DIV/0!</v>
      </c>
      <c r="K92" s="759" t="e">
        <f t="shared" si="4"/>
        <v>#DIV/0!</v>
      </c>
      <c r="L92" s="748">
        <v>192000</v>
      </c>
      <c r="M92" s="749">
        <f>F92*'[3]Összesen'!Q92</f>
        <v>0</v>
      </c>
    </row>
    <row r="93" spans="1:13" ht="12.75">
      <c r="A93" s="758" t="s">
        <v>50</v>
      </c>
      <c r="B93" s="746" t="s">
        <v>48</v>
      </c>
      <c r="C93" s="747"/>
      <c r="D93" s="747"/>
      <c r="F93" s="747"/>
      <c r="G93" s="747"/>
      <c r="H93" s="747"/>
      <c r="I93" s="747">
        <v>2304000</v>
      </c>
      <c r="J93" s="759" t="e">
        <f t="shared" si="3"/>
        <v>#DIV/0!</v>
      </c>
      <c r="K93" s="759" t="e">
        <f t="shared" si="4"/>
        <v>#DIV/0!</v>
      </c>
      <c r="L93" s="748">
        <v>192000</v>
      </c>
      <c r="M93" s="749">
        <f>F93*'[3]Összesen'!Q93</f>
        <v>0</v>
      </c>
    </row>
    <row r="94" spans="1:13" ht="12.75">
      <c r="A94" s="758" t="s">
        <v>47</v>
      </c>
      <c r="B94" s="746" t="s">
        <v>48</v>
      </c>
      <c r="C94" s="747"/>
      <c r="D94" s="747"/>
      <c r="F94" s="747"/>
      <c r="G94" s="747"/>
      <c r="H94" s="747"/>
      <c r="I94" s="747"/>
      <c r="J94" s="759" t="e">
        <f t="shared" si="3"/>
        <v>#DIV/0!</v>
      </c>
      <c r="K94" s="759" t="e">
        <f t="shared" si="4"/>
        <v>#DIV/0!</v>
      </c>
      <c r="L94" s="748">
        <v>191200</v>
      </c>
      <c r="M94" s="749">
        <f>F94*'[3]Összesen'!Q94</f>
        <v>0</v>
      </c>
    </row>
    <row r="95" spans="1:13" ht="12.75">
      <c r="A95" s="758" t="s">
        <v>49</v>
      </c>
      <c r="B95" s="746" t="s">
        <v>48</v>
      </c>
      <c r="C95" s="747"/>
      <c r="D95" s="747"/>
      <c r="E95" s="760"/>
      <c r="F95" s="747"/>
      <c r="G95" s="747"/>
      <c r="H95" s="747"/>
      <c r="I95" s="747"/>
      <c r="J95" s="759" t="e">
        <f t="shared" si="3"/>
        <v>#DIV/0!</v>
      </c>
      <c r="K95" s="759" t="e">
        <f t="shared" si="4"/>
        <v>#DIV/0!</v>
      </c>
      <c r="L95" s="748">
        <v>191200</v>
      </c>
      <c r="M95" s="749">
        <f>F95*'[3]Összesen'!Q95</f>
        <v>0</v>
      </c>
    </row>
    <row r="96" spans="1:13" ht="12.75">
      <c r="A96" s="758" t="s">
        <v>50</v>
      </c>
      <c r="B96" s="746" t="s">
        <v>48</v>
      </c>
      <c r="C96" s="747"/>
      <c r="D96" s="747"/>
      <c r="E96" s="760"/>
      <c r="F96" s="747"/>
      <c r="G96" s="747"/>
      <c r="H96" s="747"/>
      <c r="I96" s="747">
        <v>2496000</v>
      </c>
      <c r="J96" s="759" t="e">
        <f t="shared" si="3"/>
        <v>#DIV/0!</v>
      </c>
      <c r="K96" s="759" t="e">
        <f t="shared" si="4"/>
        <v>#DIV/0!</v>
      </c>
      <c r="L96" s="748">
        <v>191200</v>
      </c>
      <c r="M96" s="749">
        <f>F96*'[3]Összesen'!Q96</f>
        <v>0</v>
      </c>
    </row>
    <row r="97" spans="1:13" ht="22.5">
      <c r="A97" s="758" t="s">
        <v>51</v>
      </c>
      <c r="B97" s="746" t="s">
        <v>52</v>
      </c>
      <c r="C97" s="747"/>
      <c r="D97" s="747"/>
      <c r="E97" s="760"/>
      <c r="F97" s="747"/>
      <c r="G97" s="747"/>
      <c r="H97" s="747"/>
      <c r="I97" s="747"/>
      <c r="J97" s="759" t="e">
        <f t="shared" si="3"/>
        <v>#DIV/0!</v>
      </c>
      <c r="K97" s="759" t="e">
        <f t="shared" si="4"/>
        <v>#DIV/0!</v>
      </c>
      <c r="L97" s="748">
        <v>144000</v>
      </c>
      <c r="M97" s="749">
        <f>F97*'[3]Összesen'!Q97</f>
        <v>0</v>
      </c>
    </row>
    <row r="98" spans="1:13" ht="22.5">
      <c r="A98" s="758" t="s">
        <v>53</v>
      </c>
      <c r="B98" s="746" t="s">
        <v>52</v>
      </c>
      <c r="C98" s="747"/>
      <c r="D98" s="747"/>
      <c r="E98" s="760"/>
      <c r="F98" s="747"/>
      <c r="G98" s="747"/>
      <c r="H98" s="747"/>
      <c r="I98" s="747"/>
      <c r="J98" s="759" t="e">
        <f t="shared" si="3"/>
        <v>#DIV/0!</v>
      </c>
      <c r="K98" s="759" t="e">
        <f t="shared" si="4"/>
        <v>#DIV/0!</v>
      </c>
      <c r="L98" s="748">
        <v>144000</v>
      </c>
      <c r="M98" s="749">
        <f>F98*'[3]Összesen'!Q98</f>
        <v>0</v>
      </c>
    </row>
    <row r="99" spans="1:13" ht="22.5">
      <c r="A99" s="758" t="s">
        <v>54</v>
      </c>
      <c r="B99" s="746" t="s">
        <v>52</v>
      </c>
      <c r="C99" s="747"/>
      <c r="D99" s="747"/>
      <c r="E99" s="760"/>
      <c r="F99" s="747"/>
      <c r="G99" s="747"/>
      <c r="H99" s="747"/>
      <c r="I99" s="747"/>
      <c r="J99" s="759" t="e">
        <f t="shared" si="3"/>
        <v>#DIV/0!</v>
      </c>
      <c r="K99" s="759" t="e">
        <f t="shared" si="4"/>
        <v>#DIV/0!</v>
      </c>
      <c r="L99" s="748">
        <v>144000</v>
      </c>
      <c r="M99" s="749">
        <f>F99*'[3]Összesen'!Q99</f>
        <v>0</v>
      </c>
    </row>
    <row r="100" spans="1:13" ht="22.5">
      <c r="A100" s="758" t="s">
        <v>51</v>
      </c>
      <c r="B100" s="746" t="s">
        <v>52</v>
      </c>
      <c r="C100" s="747"/>
      <c r="D100" s="747"/>
      <c r="E100" s="760"/>
      <c r="F100" s="747"/>
      <c r="G100" s="747"/>
      <c r="H100" s="747"/>
      <c r="I100" s="747"/>
      <c r="J100" s="759" t="e">
        <f t="shared" si="3"/>
        <v>#DIV/0!</v>
      </c>
      <c r="K100" s="759" t="e">
        <f t="shared" si="4"/>
        <v>#DIV/0!</v>
      </c>
      <c r="L100" s="748">
        <v>143400</v>
      </c>
      <c r="M100" s="749">
        <f>F100*'[3]Összesen'!Q100</f>
        <v>0</v>
      </c>
    </row>
    <row r="101" spans="1:13" ht="22.5">
      <c r="A101" s="758" t="s">
        <v>53</v>
      </c>
      <c r="B101" s="746" t="s">
        <v>52</v>
      </c>
      <c r="C101" s="747"/>
      <c r="D101" s="747"/>
      <c r="E101" s="760"/>
      <c r="F101" s="747"/>
      <c r="G101" s="747"/>
      <c r="H101" s="747"/>
      <c r="I101" s="747"/>
      <c r="J101" s="759" t="e">
        <f t="shared" si="3"/>
        <v>#DIV/0!</v>
      </c>
      <c r="K101" s="759" t="e">
        <f t="shared" si="4"/>
        <v>#DIV/0!</v>
      </c>
      <c r="L101" s="748">
        <v>143400</v>
      </c>
      <c r="M101" s="749">
        <f>F101*'[3]Összesen'!Q101</f>
        <v>0</v>
      </c>
    </row>
    <row r="102" spans="1:13" ht="22.5">
      <c r="A102" s="758" t="s">
        <v>54</v>
      </c>
      <c r="B102" s="746" t="s">
        <v>52</v>
      </c>
      <c r="C102" s="747"/>
      <c r="D102" s="747"/>
      <c r="E102" s="760"/>
      <c r="F102" s="747"/>
      <c r="G102" s="747"/>
      <c r="H102" s="747"/>
      <c r="I102" s="747"/>
      <c r="J102" s="759" t="e">
        <f t="shared" si="3"/>
        <v>#DIV/0!</v>
      </c>
      <c r="K102" s="759" t="e">
        <f t="shared" si="4"/>
        <v>#DIV/0!</v>
      </c>
      <c r="L102" s="748">
        <v>143400</v>
      </c>
      <c r="M102" s="749">
        <f>F102*'[3]Összesen'!Q102</f>
        <v>0</v>
      </c>
    </row>
    <row r="103" spans="1:13" ht="12.75">
      <c r="A103" s="758" t="s">
        <v>55</v>
      </c>
      <c r="B103" s="747" t="s">
        <v>56</v>
      </c>
      <c r="C103" s="747">
        <v>33</v>
      </c>
      <c r="D103" s="747"/>
      <c r="E103" s="760"/>
      <c r="F103" s="747">
        <v>33</v>
      </c>
      <c r="G103" s="759">
        <v>25</v>
      </c>
      <c r="H103" s="759">
        <v>0.24</v>
      </c>
      <c r="I103" s="759">
        <v>170000</v>
      </c>
      <c r="J103" s="759"/>
      <c r="K103" s="759">
        <f t="shared" si="4"/>
        <v>0.3</v>
      </c>
      <c r="L103" s="748">
        <v>2550000</v>
      </c>
      <c r="M103" s="749">
        <f>F103*'[3]Összesen'!Q103</f>
        <v>510000</v>
      </c>
    </row>
    <row r="104" spans="1:13" ht="12.75">
      <c r="A104" s="758" t="s">
        <v>55</v>
      </c>
      <c r="B104" s="747" t="s">
        <v>57</v>
      </c>
      <c r="C104" s="747"/>
      <c r="D104" s="747"/>
      <c r="E104" s="760"/>
      <c r="F104" s="747"/>
      <c r="G104" s="759">
        <v>25</v>
      </c>
      <c r="H104" s="759">
        <v>0.16</v>
      </c>
      <c r="I104" s="759">
        <v>935000</v>
      </c>
      <c r="J104" s="759"/>
      <c r="K104" s="759">
        <f t="shared" si="4"/>
        <v>0</v>
      </c>
      <c r="L104" s="748">
        <v>2550000</v>
      </c>
      <c r="M104" s="749">
        <f>F104*'[3]Összesen'!Q104</f>
        <v>0</v>
      </c>
    </row>
    <row r="105" spans="1:13" ht="12.75">
      <c r="A105" s="758" t="s">
        <v>58</v>
      </c>
      <c r="B105" s="747" t="s">
        <v>59</v>
      </c>
      <c r="C105" s="747"/>
      <c r="D105" s="747"/>
      <c r="E105" s="760"/>
      <c r="F105" s="747"/>
      <c r="G105" s="759">
        <v>21</v>
      </c>
      <c r="H105" s="759">
        <v>0.27</v>
      </c>
      <c r="I105" s="759">
        <v>2890000</v>
      </c>
      <c r="J105" s="759"/>
      <c r="K105" s="759">
        <f t="shared" si="4"/>
        <v>0</v>
      </c>
      <c r="L105" s="748">
        <v>2550000</v>
      </c>
      <c r="M105" s="749">
        <f>F105*'[3]Összesen'!Q105</f>
        <v>0</v>
      </c>
    </row>
    <row r="106" spans="1:13" ht="12.75">
      <c r="A106" s="758" t="s">
        <v>60</v>
      </c>
      <c r="B106" s="747" t="s">
        <v>61</v>
      </c>
      <c r="C106" s="747"/>
      <c r="D106" s="747"/>
      <c r="E106" s="760"/>
      <c r="F106" s="747"/>
      <c r="G106" s="759">
        <v>17</v>
      </c>
      <c r="H106" s="759">
        <v>0.27</v>
      </c>
      <c r="I106" s="759">
        <v>1530000</v>
      </c>
      <c r="J106" s="759"/>
      <c r="K106" s="759">
        <f t="shared" si="4"/>
        <v>0</v>
      </c>
      <c r="L106" s="748">
        <v>2550000</v>
      </c>
      <c r="M106" s="749">
        <f>F106*'[3]Összesen'!Q106</f>
        <v>0</v>
      </c>
    </row>
    <row r="107" spans="1:13" ht="12.75">
      <c r="A107" s="758" t="s">
        <v>62</v>
      </c>
      <c r="B107" s="747" t="s">
        <v>66</v>
      </c>
      <c r="C107" s="747"/>
      <c r="D107" s="747"/>
      <c r="E107" s="760"/>
      <c r="F107" s="747"/>
      <c r="G107" s="759">
        <v>16</v>
      </c>
      <c r="H107" s="759">
        <v>0.27</v>
      </c>
      <c r="I107" s="759">
        <v>1615000</v>
      </c>
      <c r="J107" s="759"/>
      <c r="K107" s="759">
        <f t="shared" si="4"/>
        <v>0</v>
      </c>
      <c r="L107" s="748">
        <v>2550000</v>
      </c>
      <c r="M107" s="749">
        <f>F107*'[3]Összesen'!Q107</f>
        <v>0</v>
      </c>
    </row>
    <row r="108" spans="1:13" ht="12.75">
      <c r="A108" s="758" t="s">
        <v>67</v>
      </c>
      <c r="B108" s="747" t="s">
        <v>56</v>
      </c>
      <c r="C108" s="759"/>
      <c r="D108" s="747">
        <v>33</v>
      </c>
      <c r="E108" s="760"/>
      <c r="F108" s="759"/>
      <c r="G108" s="759">
        <v>25</v>
      </c>
      <c r="H108" s="759">
        <v>0.34</v>
      </c>
      <c r="I108" s="759"/>
      <c r="J108" s="759">
        <f>ROUND(D108/G108*H108,1)</f>
        <v>0.4</v>
      </c>
      <c r="K108" s="759">
        <f t="shared" si="4"/>
        <v>0</v>
      </c>
      <c r="L108" s="748">
        <v>2540000</v>
      </c>
      <c r="M108" s="749">
        <f>D108*'[3]Összesen'!Q108</f>
        <v>254000</v>
      </c>
    </row>
    <row r="109" spans="1:13" ht="12.75">
      <c r="A109" s="758" t="s">
        <v>68</v>
      </c>
      <c r="B109" s="747" t="s">
        <v>57</v>
      </c>
      <c r="C109" s="759"/>
      <c r="D109" s="747"/>
      <c r="E109" s="760"/>
      <c r="F109" s="759"/>
      <c r="G109" s="759">
        <v>25</v>
      </c>
      <c r="H109" s="759">
        <v>0.23</v>
      </c>
      <c r="I109" s="759"/>
      <c r="J109" s="759">
        <f>ROUND(D109/G109*H109,1)</f>
        <v>0</v>
      </c>
      <c r="K109" s="759">
        <f t="shared" si="4"/>
        <v>0</v>
      </c>
      <c r="L109" s="748">
        <v>2540000</v>
      </c>
      <c r="M109" s="749">
        <f>F109*'[3]Összesen'!Q109</f>
        <v>0</v>
      </c>
    </row>
    <row r="110" spans="1:13" ht="12.75">
      <c r="A110" s="758" t="s">
        <v>69</v>
      </c>
      <c r="B110" s="747" t="s">
        <v>70</v>
      </c>
      <c r="C110" s="759"/>
      <c r="D110" s="747"/>
      <c r="E110" s="760"/>
      <c r="F110" s="759"/>
      <c r="G110" s="759">
        <v>21</v>
      </c>
      <c r="H110" s="759">
        <v>0.31</v>
      </c>
      <c r="I110" s="759"/>
      <c r="J110" s="759">
        <f>ROUND(D110/G110*H110,1)</f>
        <v>0</v>
      </c>
      <c r="K110" s="759">
        <f t="shared" si="4"/>
        <v>0</v>
      </c>
      <c r="L110" s="748">
        <v>2540000</v>
      </c>
      <c r="M110" s="749">
        <f>F110*'[3]Összesen'!Q110</f>
        <v>0</v>
      </c>
    </row>
    <row r="111" spans="1:13" ht="12.75">
      <c r="A111" s="758" t="s">
        <v>71</v>
      </c>
      <c r="B111" s="747" t="s">
        <v>66</v>
      </c>
      <c r="C111" s="759"/>
      <c r="D111" s="747"/>
      <c r="E111" s="760"/>
      <c r="F111" s="759"/>
      <c r="G111" s="759">
        <v>16</v>
      </c>
      <c r="H111" s="759">
        <v>0.31</v>
      </c>
      <c r="I111" s="759"/>
      <c r="J111" s="759">
        <f>ROUND(D111/G111*H111,1)</f>
        <v>0</v>
      </c>
      <c r="K111" s="759">
        <f t="shared" si="4"/>
        <v>0</v>
      </c>
      <c r="L111" s="748">
        <v>2540000</v>
      </c>
      <c r="M111" s="749">
        <f>F111*'[3]Összesen'!Q111</f>
        <v>0</v>
      </c>
    </row>
    <row r="112" spans="1:13" ht="12.75">
      <c r="A112" s="745" t="s">
        <v>72</v>
      </c>
      <c r="B112" s="747" t="s">
        <v>73</v>
      </c>
      <c r="C112" s="747"/>
      <c r="D112" s="747"/>
      <c r="E112" s="760"/>
      <c r="F112" s="747"/>
      <c r="G112" s="747"/>
      <c r="H112" s="747"/>
      <c r="I112" s="747">
        <v>3630000</v>
      </c>
      <c r="J112" s="759" t="e">
        <f aca="true" t="shared" si="5" ref="J112:J143">ROUND(F112/G112*H112,1)</f>
        <v>#DIV/0!</v>
      </c>
      <c r="K112" s="759" t="e">
        <f t="shared" si="4"/>
        <v>#DIV/0!</v>
      </c>
      <c r="L112" s="748">
        <v>45000</v>
      </c>
      <c r="M112" s="749">
        <f>F112*'[3]Összesen'!Q112</f>
        <v>0</v>
      </c>
    </row>
    <row r="113" spans="1:13" ht="12.75">
      <c r="A113" s="745" t="s">
        <v>74</v>
      </c>
      <c r="B113" s="747" t="s">
        <v>73</v>
      </c>
      <c r="C113" s="747"/>
      <c r="D113" s="747"/>
      <c r="E113" s="760"/>
      <c r="F113" s="747"/>
      <c r="G113" s="747"/>
      <c r="H113" s="747"/>
      <c r="I113" s="747"/>
      <c r="J113" s="759" t="e">
        <f t="shared" si="5"/>
        <v>#DIV/0!</v>
      </c>
      <c r="K113" s="759" t="e">
        <f t="shared" si="4"/>
        <v>#DIV/0!</v>
      </c>
      <c r="L113" s="748">
        <v>45000</v>
      </c>
      <c r="M113" s="749">
        <f>F113*'[3]Összesen'!Q113</f>
        <v>0</v>
      </c>
    </row>
    <row r="114" spans="1:13" ht="12.75">
      <c r="A114" s="745" t="s">
        <v>75</v>
      </c>
      <c r="B114" s="747" t="s">
        <v>73</v>
      </c>
      <c r="C114" s="747"/>
      <c r="D114" s="747"/>
      <c r="E114" s="760"/>
      <c r="F114" s="747"/>
      <c r="G114" s="747"/>
      <c r="H114" s="747"/>
      <c r="I114" s="747">
        <v>1890000</v>
      </c>
      <c r="J114" s="759" t="e">
        <f t="shared" si="5"/>
        <v>#DIV/0!</v>
      </c>
      <c r="K114" s="759" t="e">
        <f t="shared" si="4"/>
        <v>#DIV/0!</v>
      </c>
      <c r="L114" s="748">
        <v>45000</v>
      </c>
      <c r="M114" s="749">
        <f>F114*'[3]Összesen'!Q114</f>
        <v>0</v>
      </c>
    </row>
    <row r="115" spans="1:13" ht="12.75">
      <c r="A115" s="745" t="s">
        <v>76</v>
      </c>
      <c r="B115" s="747" t="s">
        <v>73</v>
      </c>
      <c r="C115" s="747"/>
      <c r="D115" s="747"/>
      <c r="E115" s="760"/>
      <c r="F115" s="747"/>
      <c r="G115" s="747"/>
      <c r="H115" s="747"/>
      <c r="I115" s="747"/>
      <c r="J115" s="759" t="e">
        <f t="shared" si="5"/>
        <v>#DIV/0!</v>
      </c>
      <c r="K115" s="759" t="e">
        <f t="shared" si="4"/>
        <v>#DIV/0!</v>
      </c>
      <c r="L115" s="748">
        <v>43000</v>
      </c>
      <c r="M115" s="749">
        <f>F115*'[3]Összesen'!Q115</f>
        <v>0</v>
      </c>
    </row>
    <row r="116" spans="1:13" ht="12.75">
      <c r="A116" s="745" t="s">
        <v>77</v>
      </c>
      <c r="B116" s="747" t="s">
        <v>73</v>
      </c>
      <c r="C116" s="747"/>
      <c r="D116" s="747"/>
      <c r="E116" s="760"/>
      <c r="F116" s="747"/>
      <c r="G116" s="747"/>
      <c r="H116" s="747"/>
      <c r="I116" s="747"/>
      <c r="J116" s="759" t="e">
        <f t="shared" si="5"/>
        <v>#DIV/0!</v>
      </c>
      <c r="K116" s="759" t="e">
        <f t="shared" si="4"/>
        <v>#DIV/0!</v>
      </c>
      <c r="L116" s="748">
        <v>43000</v>
      </c>
      <c r="M116" s="749">
        <f>F116*'[3]Összesen'!Q116</f>
        <v>0</v>
      </c>
    </row>
    <row r="117" spans="1:13" ht="12.75">
      <c r="A117" s="745" t="s">
        <v>78</v>
      </c>
      <c r="B117" s="747" t="s">
        <v>73</v>
      </c>
      <c r="C117" s="747"/>
      <c r="D117" s="747"/>
      <c r="E117" s="760"/>
      <c r="F117" s="747"/>
      <c r="G117" s="747"/>
      <c r="H117" s="747"/>
      <c r="I117" s="747"/>
      <c r="J117" s="759" t="e">
        <f t="shared" si="5"/>
        <v>#DIV/0!</v>
      </c>
      <c r="K117" s="759" t="e">
        <f t="shared" si="4"/>
        <v>#DIV/0!</v>
      </c>
      <c r="L117" s="748">
        <v>43000</v>
      </c>
      <c r="M117" s="749">
        <f>F117*'[3]Összesen'!Q117</f>
        <v>0</v>
      </c>
    </row>
    <row r="118" spans="1:13" ht="12.75">
      <c r="A118" s="758" t="s">
        <v>79</v>
      </c>
      <c r="B118" s="761" t="s">
        <v>80</v>
      </c>
      <c r="C118" s="747"/>
      <c r="D118" s="747"/>
      <c r="E118" s="760"/>
      <c r="F118" s="747"/>
      <c r="G118" s="747"/>
      <c r="H118" s="747"/>
      <c r="I118" s="747">
        <v>2049667</v>
      </c>
      <c r="J118" s="759" t="e">
        <f t="shared" si="5"/>
        <v>#DIV/0!</v>
      </c>
      <c r="K118" s="759" t="e">
        <f t="shared" si="4"/>
        <v>#DIV/0!</v>
      </c>
      <c r="L118" s="748">
        <v>71500</v>
      </c>
      <c r="M118" s="749">
        <f>F118*'[3]Összesen'!Q118</f>
        <v>0</v>
      </c>
    </row>
    <row r="119" spans="1:13" ht="12.75">
      <c r="A119" s="758" t="s">
        <v>81</v>
      </c>
      <c r="B119" s="761" t="s">
        <v>80</v>
      </c>
      <c r="C119" s="747"/>
      <c r="D119" s="747"/>
      <c r="E119" s="760"/>
      <c r="F119" s="747"/>
      <c r="G119" s="747"/>
      <c r="H119" s="747"/>
      <c r="I119" s="747">
        <v>715000</v>
      </c>
      <c r="J119" s="759" t="e">
        <f t="shared" si="5"/>
        <v>#DIV/0!</v>
      </c>
      <c r="K119" s="759" t="e">
        <f t="shared" si="4"/>
        <v>#DIV/0!</v>
      </c>
      <c r="L119" s="748">
        <v>68000</v>
      </c>
      <c r="M119" s="749">
        <f>F119*'[3]Összesen'!Q119</f>
        <v>0</v>
      </c>
    </row>
    <row r="120" spans="1:13" ht="22.5">
      <c r="A120" s="758" t="s">
        <v>82</v>
      </c>
      <c r="B120" s="746" t="s">
        <v>83</v>
      </c>
      <c r="C120" s="747"/>
      <c r="D120" s="747"/>
      <c r="E120" s="760"/>
      <c r="F120" s="747"/>
      <c r="G120" s="747"/>
      <c r="H120" s="747"/>
      <c r="I120" s="747">
        <v>4830000</v>
      </c>
      <c r="J120" s="759" t="e">
        <f t="shared" si="5"/>
        <v>#DIV/0!</v>
      </c>
      <c r="K120" s="759" t="e">
        <f t="shared" si="4"/>
        <v>#DIV/0!</v>
      </c>
      <c r="L120" s="748">
        <v>18000</v>
      </c>
      <c r="M120" s="749">
        <f>F120*'[3]Összesen'!Q120</f>
        <v>0</v>
      </c>
    </row>
    <row r="121" spans="1:13" ht="22.5">
      <c r="A121" s="758" t="s">
        <v>84</v>
      </c>
      <c r="B121" s="746" t="s">
        <v>83</v>
      </c>
      <c r="C121" s="747"/>
      <c r="D121" s="747"/>
      <c r="E121" s="760"/>
      <c r="F121" s="747"/>
      <c r="G121" s="747"/>
      <c r="H121" s="747"/>
      <c r="I121" s="747">
        <v>2850000</v>
      </c>
      <c r="J121" s="759" t="e">
        <f t="shared" si="5"/>
        <v>#DIV/0!</v>
      </c>
      <c r="K121" s="759" t="e">
        <f t="shared" si="4"/>
        <v>#DIV/0!</v>
      </c>
      <c r="L121" s="748">
        <v>18000</v>
      </c>
      <c r="M121" s="749">
        <f>F121*'[3]Összesen'!Q121</f>
        <v>0</v>
      </c>
    </row>
    <row r="122" spans="1:13" ht="12.75">
      <c r="A122" s="758" t="s">
        <v>85</v>
      </c>
      <c r="B122" s="747" t="s">
        <v>86</v>
      </c>
      <c r="C122" s="747"/>
      <c r="D122" s="747"/>
      <c r="E122" s="760"/>
      <c r="F122" s="747"/>
      <c r="G122" s="759"/>
      <c r="H122" s="759"/>
      <c r="I122" s="759">
        <v>4530000</v>
      </c>
      <c r="J122" s="759" t="e">
        <f t="shared" si="5"/>
        <v>#DIV/0!</v>
      </c>
      <c r="K122" s="759" t="e">
        <f t="shared" si="4"/>
        <v>#DIV/0!</v>
      </c>
      <c r="L122" s="748">
        <v>45000</v>
      </c>
      <c r="M122" s="749">
        <f>F122*'[3]Összesen'!Q122</f>
        <v>0</v>
      </c>
    </row>
    <row r="123" spans="1:13" ht="12.75">
      <c r="A123" s="758" t="s">
        <v>87</v>
      </c>
      <c r="B123" s="747" t="s">
        <v>86</v>
      </c>
      <c r="C123" s="759"/>
      <c r="D123" s="747"/>
      <c r="E123" s="760"/>
      <c r="F123" s="759"/>
      <c r="G123" s="759"/>
      <c r="H123" s="759"/>
      <c r="I123" s="759">
        <v>1740000</v>
      </c>
      <c r="J123" s="759" t="e">
        <f t="shared" si="5"/>
        <v>#DIV/0!</v>
      </c>
      <c r="K123" s="759" t="e">
        <f aca="true" t="shared" si="6" ref="K123:K143">ROUND(F123/G123*H123,1)</f>
        <v>#DIV/0!</v>
      </c>
      <c r="L123" s="748">
        <v>42800</v>
      </c>
      <c r="M123" s="749">
        <f>F123*'[3]Összesen'!Q123</f>
        <v>0</v>
      </c>
    </row>
    <row r="124" spans="1:13" ht="12.75">
      <c r="A124" s="758" t="s">
        <v>88</v>
      </c>
      <c r="B124" s="747" t="s">
        <v>89</v>
      </c>
      <c r="C124" s="747">
        <v>42</v>
      </c>
      <c r="D124" s="747"/>
      <c r="E124" s="760"/>
      <c r="F124" s="747">
        <v>42</v>
      </c>
      <c r="G124" s="747"/>
      <c r="H124" s="747"/>
      <c r="I124" s="747"/>
      <c r="J124" s="759" t="e">
        <f t="shared" si="5"/>
        <v>#DIV/0!</v>
      </c>
      <c r="K124" s="759" t="e">
        <f t="shared" si="6"/>
        <v>#DIV/0!</v>
      </c>
      <c r="L124" s="748">
        <v>45000</v>
      </c>
      <c r="M124" s="749">
        <f>F124*'[3]Összesen'!Q124</f>
        <v>1260000</v>
      </c>
    </row>
    <row r="125" spans="1:13" ht="12.75">
      <c r="A125" s="758" t="s">
        <v>90</v>
      </c>
      <c r="B125" s="747" t="s">
        <v>91</v>
      </c>
      <c r="C125" s="747"/>
      <c r="D125" s="747"/>
      <c r="E125" s="760"/>
      <c r="F125" s="747"/>
      <c r="G125" s="747"/>
      <c r="H125" s="747"/>
      <c r="I125" s="747"/>
      <c r="J125" s="759" t="e">
        <f t="shared" si="5"/>
        <v>#DIV/0!</v>
      </c>
      <c r="K125" s="759" t="e">
        <f t="shared" si="6"/>
        <v>#DIV/0!</v>
      </c>
      <c r="L125" s="748">
        <v>45000</v>
      </c>
      <c r="M125" s="749">
        <f>F125*'[3]Összesen'!Q125</f>
        <v>0</v>
      </c>
    </row>
    <row r="126" spans="1:13" ht="12.75">
      <c r="A126" s="758" t="s">
        <v>85</v>
      </c>
      <c r="B126" s="747" t="s">
        <v>92</v>
      </c>
      <c r="C126" s="747"/>
      <c r="D126" s="747"/>
      <c r="E126" s="760"/>
      <c r="F126" s="747"/>
      <c r="G126" s="747"/>
      <c r="H126" s="747"/>
      <c r="I126" s="747"/>
      <c r="J126" s="759" t="e">
        <f t="shared" si="5"/>
        <v>#DIV/0!</v>
      </c>
      <c r="K126" s="759" t="e">
        <f t="shared" si="6"/>
        <v>#DIV/0!</v>
      </c>
      <c r="L126" s="748">
        <v>45000</v>
      </c>
      <c r="M126" s="749">
        <f>F126*'[3]Összesen'!Q126</f>
        <v>0</v>
      </c>
    </row>
    <row r="127" spans="1:13" ht="12.75">
      <c r="A127" s="758" t="s">
        <v>87</v>
      </c>
      <c r="B127" s="747" t="s">
        <v>89</v>
      </c>
      <c r="C127" s="747"/>
      <c r="D127" s="747">
        <v>41</v>
      </c>
      <c r="E127" s="760"/>
      <c r="F127" s="747"/>
      <c r="G127" s="747"/>
      <c r="H127" s="747"/>
      <c r="I127" s="747"/>
      <c r="J127" s="759" t="e">
        <f t="shared" si="5"/>
        <v>#DIV/0!</v>
      </c>
      <c r="K127" s="759" t="e">
        <f t="shared" si="6"/>
        <v>#DIV/0!</v>
      </c>
      <c r="L127" s="748">
        <v>42800</v>
      </c>
      <c r="M127" s="749">
        <f>D127*'[3]Összesen'!Q127</f>
        <v>584933.3333333333</v>
      </c>
    </row>
    <row r="128" spans="1:13" ht="12.75">
      <c r="A128" s="758" t="s">
        <v>88</v>
      </c>
      <c r="B128" s="747" t="s">
        <v>91</v>
      </c>
      <c r="C128" s="747"/>
      <c r="D128" s="747"/>
      <c r="E128" s="760"/>
      <c r="F128" s="747"/>
      <c r="G128" s="747"/>
      <c r="H128" s="747"/>
      <c r="I128" s="747"/>
      <c r="J128" s="759" t="e">
        <f t="shared" si="5"/>
        <v>#DIV/0!</v>
      </c>
      <c r="K128" s="759" t="e">
        <f t="shared" si="6"/>
        <v>#DIV/0!</v>
      </c>
      <c r="L128" s="748">
        <v>42800</v>
      </c>
      <c r="M128" s="749">
        <f>F128*'[3]Összesen'!Q128</f>
        <v>0</v>
      </c>
    </row>
    <row r="129" spans="1:13" ht="12.75">
      <c r="A129" s="758" t="s">
        <v>90</v>
      </c>
      <c r="B129" s="747" t="s">
        <v>92</v>
      </c>
      <c r="C129" s="747"/>
      <c r="D129" s="747"/>
      <c r="E129" s="760"/>
      <c r="F129" s="747"/>
      <c r="G129" s="747"/>
      <c r="H129" s="747"/>
      <c r="I129" s="747"/>
      <c r="J129" s="759" t="e">
        <f t="shared" si="5"/>
        <v>#DIV/0!</v>
      </c>
      <c r="K129" s="759" t="e">
        <f t="shared" si="6"/>
        <v>#DIV/0!</v>
      </c>
      <c r="L129" s="748">
        <v>42800</v>
      </c>
      <c r="M129" s="749">
        <f>F129*'[3]Összesen'!Q129</f>
        <v>0</v>
      </c>
    </row>
    <row r="130" spans="1:13" ht="12.75">
      <c r="A130" s="758" t="s">
        <v>93</v>
      </c>
      <c r="B130" s="747" t="s">
        <v>94</v>
      </c>
      <c r="C130" s="747"/>
      <c r="D130" s="747"/>
      <c r="E130" s="760"/>
      <c r="F130" s="747"/>
      <c r="G130" s="747"/>
      <c r="H130" s="747"/>
      <c r="I130" s="747">
        <v>576000</v>
      </c>
      <c r="J130" s="759" t="e">
        <f t="shared" si="5"/>
        <v>#DIV/0!</v>
      </c>
      <c r="K130" s="759" t="e">
        <f t="shared" si="6"/>
        <v>#DIV/0!</v>
      </c>
      <c r="L130" s="748"/>
      <c r="M130" s="749"/>
    </row>
    <row r="131" spans="1:13" ht="12.75">
      <c r="A131" s="758" t="s">
        <v>95</v>
      </c>
      <c r="B131" s="747" t="s">
        <v>96</v>
      </c>
      <c r="C131" s="747"/>
      <c r="D131" s="747"/>
      <c r="E131" s="760"/>
      <c r="F131" s="747"/>
      <c r="G131" s="747"/>
      <c r="H131" s="747"/>
      <c r="I131" s="747"/>
      <c r="J131" s="759" t="e">
        <f t="shared" si="5"/>
        <v>#DIV/0!</v>
      </c>
      <c r="K131" s="759" t="e">
        <f t="shared" si="6"/>
        <v>#DIV/0!</v>
      </c>
      <c r="L131" s="748">
        <v>20000</v>
      </c>
      <c r="M131" s="749">
        <f>F131*'[3]Összesen'!Q131</f>
        <v>0</v>
      </c>
    </row>
    <row r="132" spans="1:13" ht="22.5">
      <c r="A132" s="758" t="s">
        <v>97</v>
      </c>
      <c r="B132" s="746" t="s">
        <v>98</v>
      </c>
      <c r="C132" s="747"/>
      <c r="D132" s="747"/>
      <c r="E132" s="760"/>
      <c r="F132" s="747"/>
      <c r="G132" s="747"/>
      <c r="H132" s="747"/>
      <c r="I132" s="747">
        <v>44961000</v>
      </c>
      <c r="J132" s="759" t="e">
        <f t="shared" si="5"/>
        <v>#DIV/0!</v>
      </c>
      <c r="K132" s="759" t="e">
        <f t="shared" si="6"/>
        <v>#DIV/0!</v>
      </c>
      <c r="L132" s="748">
        <v>65000</v>
      </c>
      <c r="M132" s="749">
        <f>F132*'[3]Összesen'!Q132</f>
        <v>0</v>
      </c>
    </row>
    <row r="133" spans="1:13" ht="12.75">
      <c r="A133" s="758" t="s">
        <v>99</v>
      </c>
      <c r="B133" s="746" t="s">
        <v>100</v>
      </c>
      <c r="C133" s="747"/>
      <c r="D133" s="747">
        <v>21</v>
      </c>
      <c r="E133" s="760"/>
      <c r="F133" s="747"/>
      <c r="G133" s="747"/>
      <c r="H133" s="747"/>
      <c r="I133" s="747"/>
      <c r="J133" s="759" t="e">
        <f t="shared" si="5"/>
        <v>#DIV/0!</v>
      </c>
      <c r="K133" s="759" t="e">
        <f t="shared" si="6"/>
        <v>#DIV/0!</v>
      </c>
      <c r="L133" s="748">
        <v>65000</v>
      </c>
      <c r="M133" s="749">
        <f>D133*'[3]Összesen'!Q133</f>
        <v>1365000</v>
      </c>
    </row>
    <row r="134" spans="1:13" ht="12.75">
      <c r="A134" s="758" t="s">
        <v>101</v>
      </c>
      <c r="B134" s="746" t="s">
        <v>102</v>
      </c>
      <c r="C134" s="747"/>
      <c r="D134" s="747"/>
      <c r="E134" s="760"/>
      <c r="F134" s="747"/>
      <c r="G134" s="747"/>
      <c r="H134" s="747"/>
      <c r="I134" s="747"/>
      <c r="J134" s="759" t="e">
        <f t="shared" si="5"/>
        <v>#DIV/0!</v>
      </c>
      <c r="K134" s="759" t="e">
        <f t="shared" si="6"/>
        <v>#DIV/0!</v>
      </c>
      <c r="L134" s="748">
        <v>65000</v>
      </c>
      <c r="M134" s="749">
        <f>F134*'[3]Összesen'!Q134</f>
        <v>0</v>
      </c>
    </row>
    <row r="135" spans="1:13" ht="22.5">
      <c r="A135" s="758" t="s">
        <v>103</v>
      </c>
      <c r="B135" s="746" t="s">
        <v>104</v>
      </c>
      <c r="C135" s="747"/>
      <c r="D135" s="747"/>
      <c r="E135" s="760"/>
      <c r="F135" s="747"/>
      <c r="G135" s="747"/>
      <c r="H135" s="747"/>
      <c r="I135" s="747"/>
      <c r="J135" s="759" t="e">
        <f t="shared" si="5"/>
        <v>#DIV/0!</v>
      </c>
      <c r="K135" s="759" t="e">
        <f t="shared" si="6"/>
        <v>#DIV/0!</v>
      </c>
      <c r="L135" s="748">
        <v>65000</v>
      </c>
      <c r="M135" s="749">
        <f>F135*'[3]Összesen'!Q135</f>
        <v>0</v>
      </c>
    </row>
    <row r="136" spans="1:13" ht="22.5">
      <c r="A136" s="758" t="s">
        <v>105</v>
      </c>
      <c r="B136" s="746" t="s">
        <v>106</v>
      </c>
      <c r="C136" s="747"/>
      <c r="D136" s="747"/>
      <c r="E136" s="760"/>
      <c r="F136" s="747"/>
      <c r="G136" s="747"/>
      <c r="H136" s="747"/>
      <c r="I136" s="747"/>
      <c r="J136" s="759" t="e">
        <f t="shared" si="5"/>
        <v>#DIV/0!</v>
      </c>
      <c r="K136" s="759" t="e">
        <f t="shared" si="6"/>
        <v>#DIV/0!</v>
      </c>
      <c r="L136" s="748">
        <v>65000</v>
      </c>
      <c r="M136" s="749">
        <f>F136*'[3]Összesen'!Q136</f>
        <v>0</v>
      </c>
    </row>
    <row r="137" spans="1:13" ht="22.5">
      <c r="A137" s="758" t="s">
        <v>107</v>
      </c>
      <c r="B137" s="746" t="s">
        <v>108</v>
      </c>
      <c r="C137" s="747"/>
      <c r="D137" s="747"/>
      <c r="E137" s="760"/>
      <c r="F137" s="747"/>
      <c r="G137" s="747"/>
      <c r="H137" s="747"/>
      <c r="I137" s="747"/>
      <c r="J137" s="759" t="e">
        <f t="shared" si="5"/>
        <v>#DIV/0!</v>
      </c>
      <c r="K137" s="759" t="e">
        <f t="shared" si="6"/>
        <v>#DIV/0!</v>
      </c>
      <c r="L137" s="748">
        <v>65000</v>
      </c>
      <c r="M137" s="749">
        <f>F137*'[3]Összesen'!Q137</f>
        <v>0</v>
      </c>
    </row>
    <row r="138" spans="1:13" ht="12.75">
      <c r="A138" s="758" t="s">
        <v>109</v>
      </c>
      <c r="B138" s="747" t="s">
        <v>110</v>
      </c>
      <c r="C138" s="747"/>
      <c r="D138" s="747">
        <v>27</v>
      </c>
      <c r="E138" s="760"/>
      <c r="F138" s="747">
        <v>24</v>
      </c>
      <c r="G138" s="747"/>
      <c r="H138" s="747"/>
      <c r="I138" s="747">
        <v>952000</v>
      </c>
      <c r="J138" s="759" t="e">
        <f t="shared" si="5"/>
        <v>#DIV/0!</v>
      </c>
      <c r="K138" s="759" t="e">
        <f t="shared" si="6"/>
        <v>#DIV/0!</v>
      </c>
      <c r="L138" s="748">
        <v>10000</v>
      </c>
      <c r="M138" s="749">
        <v>270000</v>
      </c>
    </row>
    <row r="139" spans="1:13" ht="12.75">
      <c r="A139" s="758" t="s">
        <v>111</v>
      </c>
      <c r="B139" s="747" t="s">
        <v>112</v>
      </c>
      <c r="C139" s="747"/>
      <c r="D139" s="747">
        <v>41</v>
      </c>
      <c r="E139" s="760"/>
      <c r="F139" s="747"/>
      <c r="G139" s="747"/>
      <c r="H139" s="747"/>
      <c r="I139" s="747">
        <v>2741000</v>
      </c>
      <c r="J139" s="759" t="e">
        <f t="shared" si="5"/>
        <v>#DIV/0!</v>
      </c>
      <c r="K139" s="759" t="e">
        <f t="shared" si="6"/>
        <v>#DIV/0!</v>
      </c>
      <c r="L139" s="748">
        <v>1000</v>
      </c>
      <c r="M139" s="749">
        <f>D139*'[3]Összesen'!Q139</f>
        <v>41000</v>
      </c>
    </row>
    <row r="140" spans="1:13" ht="12.75">
      <c r="A140" s="758" t="s">
        <v>113</v>
      </c>
      <c r="B140" s="747" t="s">
        <v>114</v>
      </c>
      <c r="C140" s="747"/>
      <c r="D140" s="747"/>
      <c r="E140" s="760"/>
      <c r="F140" s="747"/>
      <c r="G140" s="747"/>
      <c r="H140" s="747"/>
      <c r="I140" s="747">
        <v>5520000</v>
      </c>
      <c r="J140" s="759" t="e">
        <f t="shared" si="5"/>
        <v>#DIV/0!</v>
      </c>
      <c r="K140" s="759" t="e">
        <f t="shared" si="6"/>
        <v>#DIV/0!</v>
      </c>
      <c r="L140" s="748">
        <v>240000</v>
      </c>
      <c r="M140" s="749"/>
    </row>
    <row r="141" spans="1:13" ht="12.75">
      <c r="A141" s="758" t="s">
        <v>113</v>
      </c>
      <c r="B141" s="747" t="s">
        <v>114</v>
      </c>
      <c r="C141" s="747"/>
      <c r="D141" s="747"/>
      <c r="E141" s="760"/>
      <c r="F141" s="747"/>
      <c r="G141" s="747"/>
      <c r="H141" s="747"/>
      <c r="I141" s="747"/>
      <c r="J141" s="759" t="e">
        <f t="shared" si="5"/>
        <v>#DIV/0!</v>
      </c>
      <c r="K141" s="759" t="e">
        <f t="shared" si="6"/>
        <v>#DIV/0!</v>
      </c>
      <c r="L141" s="748">
        <v>239000</v>
      </c>
      <c r="M141" s="749"/>
    </row>
    <row r="142" spans="1:13" ht="12.75">
      <c r="A142" s="758" t="s">
        <v>115</v>
      </c>
      <c r="B142" s="747" t="s">
        <v>116</v>
      </c>
      <c r="C142" s="747"/>
      <c r="D142" s="747"/>
      <c r="E142" s="760"/>
      <c r="F142" s="747"/>
      <c r="G142" s="747"/>
      <c r="H142" s="747"/>
      <c r="I142" s="747">
        <v>2600000</v>
      </c>
      <c r="J142" s="759" t="e">
        <f t="shared" si="5"/>
        <v>#DIV/0!</v>
      </c>
      <c r="K142" s="759" t="e">
        <f t="shared" si="6"/>
        <v>#DIV/0!</v>
      </c>
      <c r="L142" s="748">
        <v>325000</v>
      </c>
      <c r="M142" s="749"/>
    </row>
    <row r="143" spans="1:13" ht="12.75">
      <c r="A143" s="758" t="s">
        <v>115</v>
      </c>
      <c r="B143" s="747" t="s">
        <v>116</v>
      </c>
      <c r="C143" s="747"/>
      <c r="D143" s="747"/>
      <c r="E143" s="760"/>
      <c r="F143" s="747"/>
      <c r="G143" s="747"/>
      <c r="H143" s="747"/>
      <c r="I143" s="747"/>
      <c r="J143" s="759" t="e">
        <f t="shared" si="5"/>
        <v>#DIV/0!</v>
      </c>
      <c r="K143" s="759" t="e">
        <f t="shared" si="6"/>
        <v>#DIV/0!</v>
      </c>
      <c r="L143" s="748">
        <v>322000</v>
      </c>
      <c r="M143" s="749"/>
    </row>
    <row r="144" spans="1:13" ht="12.75">
      <c r="A144" s="758"/>
      <c r="B144" s="747" t="s">
        <v>117</v>
      </c>
      <c r="C144" s="747"/>
      <c r="D144" s="747">
        <v>41</v>
      </c>
      <c r="E144" s="760"/>
      <c r="F144" s="747"/>
      <c r="G144" s="747"/>
      <c r="H144" s="747"/>
      <c r="I144" s="747"/>
      <c r="J144" s="759"/>
      <c r="K144" s="759"/>
      <c r="L144" s="748">
        <v>430</v>
      </c>
      <c r="M144" s="749">
        <v>17548</v>
      </c>
    </row>
    <row r="145" spans="1:13" ht="12.75">
      <c r="A145" s="758"/>
      <c r="B145" s="747" t="s">
        <v>117</v>
      </c>
      <c r="C145" s="747"/>
      <c r="D145" s="747"/>
      <c r="E145" s="760"/>
      <c r="F145" s="747"/>
      <c r="G145" s="747"/>
      <c r="H145" s="747"/>
      <c r="I145" s="747"/>
      <c r="J145" s="759"/>
      <c r="K145" s="759"/>
      <c r="L145" s="748">
        <v>430</v>
      </c>
      <c r="M145" s="749">
        <f>F145*'[3]Összesen'!Q145</f>
        <v>0</v>
      </c>
    </row>
    <row r="146" spans="1:13" ht="23.25" customHeight="1">
      <c r="A146" s="811"/>
      <c r="B146" s="773"/>
      <c r="C146" s="812"/>
      <c r="D146" s="812"/>
      <c r="E146" s="760"/>
      <c r="F146" s="812"/>
      <c r="G146" s="812"/>
      <c r="H146" s="812"/>
      <c r="I146" s="812"/>
      <c r="J146" s="813"/>
      <c r="K146" s="813"/>
      <c r="L146" s="748"/>
      <c r="M146" s="749">
        <f>F146*'[3]Összesen'!Q146</f>
        <v>0</v>
      </c>
    </row>
    <row r="147" spans="1:13" ht="13.5" thickBot="1">
      <c r="A147" s="1143" t="s">
        <v>119</v>
      </c>
      <c r="B147" s="1144"/>
      <c r="C147" s="1144"/>
      <c r="D147" s="1144"/>
      <c r="E147" s="1144"/>
      <c r="F147" s="1144"/>
      <c r="G147" s="1144"/>
      <c r="H147" s="1144"/>
      <c r="I147" s="1144"/>
      <c r="J147" s="1144"/>
      <c r="K147" s="1144"/>
      <c r="L147" s="748">
        <v>1061</v>
      </c>
      <c r="M147" s="802">
        <f>SUM(M36:M146)</f>
        <v>11928769.330026494</v>
      </c>
    </row>
    <row r="148" spans="1:13" ht="13.5" thickBot="1">
      <c r="A148" s="764"/>
      <c r="B148" s="764"/>
      <c r="C148" s="764"/>
      <c r="D148" s="764"/>
      <c r="E148" s="764"/>
      <c r="F148" s="764"/>
      <c r="G148" s="764"/>
      <c r="H148" s="764"/>
      <c r="I148" s="764"/>
      <c r="J148" s="764"/>
      <c r="K148" s="764"/>
      <c r="L148" s="764"/>
      <c r="M148" s="814"/>
    </row>
    <row r="149" spans="1:13" ht="13.5" thickBot="1">
      <c r="A149" s="765" t="s">
        <v>120</v>
      </c>
      <c r="B149" s="766" t="s">
        <v>121</v>
      </c>
      <c r="C149" s="766">
        <v>7</v>
      </c>
      <c r="D149" s="766"/>
      <c r="E149" s="766">
        <v>283</v>
      </c>
      <c r="F149" s="766">
        <v>7</v>
      </c>
      <c r="G149" s="766"/>
      <c r="H149" s="766"/>
      <c r="I149" s="766"/>
      <c r="J149" s="766"/>
      <c r="K149" s="766"/>
      <c r="L149" s="767">
        <v>11700</v>
      </c>
      <c r="M149" s="749">
        <v>54600</v>
      </c>
    </row>
    <row r="150" spans="1:13" ht="12.75">
      <c r="A150" s="765" t="s">
        <v>120</v>
      </c>
      <c r="B150" s="766" t="s">
        <v>122</v>
      </c>
      <c r="C150" s="770"/>
      <c r="D150" s="770">
        <v>7</v>
      </c>
      <c r="E150" s="770"/>
      <c r="F150" s="770"/>
      <c r="G150" s="770"/>
      <c r="H150" s="770"/>
      <c r="I150" s="770"/>
      <c r="J150" s="770"/>
      <c r="K150" s="770"/>
      <c r="L150" s="771">
        <v>11700</v>
      </c>
      <c r="M150" s="749">
        <v>27300</v>
      </c>
    </row>
    <row r="151" spans="1:13" ht="1.5" customHeight="1">
      <c r="A151" s="745"/>
      <c r="B151" s="747"/>
      <c r="C151" s="747"/>
      <c r="D151" s="747"/>
      <c r="E151" s="747"/>
      <c r="F151" s="747"/>
      <c r="G151" s="747"/>
      <c r="H151" s="747"/>
      <c r="I151" s="747"/>
      <c r="J151" s="747"/>
      <c r="K151" s="747"/>
      <c r="L151" s="771"/>
      <c r="M151" s="749"/>
    </row>
    <row r="152" spans="1:13" ht="12.75" hidden="1">
      <c r="A152" s="745"/>
      <c r="B152" s="747"/>
      <c r="C152" s="747"/>
      <c r="D152" s="747"/>
      <c r="E152" s="747"/>
      <c r="F152" s="770"/>
      <c r="G152" s="770"/>
      <c r="H152" s="770"/>
      <c r="I152" s="770"/>
      <c r="J152" s="770"/>
      <c r="K152" s="770"/>
      <c r="L152" s="771"/>
      <c r="M152" s="749"/>
    </row>
    <row r="153" spans="1:13" ht="22.5" customHeight="1" hidden="1">
      <c r="A153" s="772"/>
      <c r="B153" s="773"/>
      <c r="C153" s="747"/>
      <c r="D153" s="747"/>
      <c r="E153" s="747"/>
      <c r="F153" s="770"/>
      <c r="G153" s="770"/>
      <c r="H153" s="770"/>
      <c r="I153" s="770"/>
      <c r="J153" s="770"/>
      <c r="K153" s="770"/>
      <c r="L153" s="771"/>
      <c r="M153" s="749"/>
    </row>
    <row r="154" spans="1:13" ht="24" customHeight="1" hidden="1">
      <c r="A154" s="745"/>
      <c r="B154" s="746"/>
      <c r="C154" s="747"/>
      <c r="D154" s="747"/>
      <c r="E154" s="747"/>
      <c r="F154" s="747"/>
      <c r="G154" s="747"/>
      <c r="H154" s="747"/>
      <c r="I154" s="747"/>
      <c r="J154" s="747"/>
      <c r="K154" s="747"/>
      <c r="L154" s="771"/>
      <c r="M154" s="749"/>
    </row>
    <row r="155" spans="1:13" ht="24" customHeight="1" hidden="1">
      <c r="A155" s="745"/>
      <c r="B155" s="746"/>
      <c r="C155" s="747"/>
      <c r="D155" s="747"/>
      <c r="E155" s="747"/>
      <c r="F155" s="747"/>
      <c r="G155" s="747"/>
      <c r="H155" s="747"/>
      <c r="I155" s="747"/>
      <c r="J155" s="747"/>
      <c r="K155" s="747"/>
      <c r="L155" s="771"/>
      <c r="M155" s="749"/>
    </row>
    <row r="156" spans="1:13" ht="12.75" hidden="1">
      <c r="A156" s="745"/>
      <c r="B156" s="747"/>
      <c r="C156" s="747"/>
      <c r="D156" s="747"/>
      <c r="E156" s="747"/>
      <c r="F156" s="747"/>
      <c r="G156" s="747"/>
      <c r="H156" s="747"/>
      <c r="I156" s="747"/>
      <c r="J156" s="747"/>
      <c r="K156" s="747"/>
      <c r="L156" s="771"/>
      <c r="M156" s="749"/>
    </row>
    <row r="157" spans="1:13" ht="12.75" hidden="1">
      <c r="A157" s="745"/>
      <c r="B157" s="747"/>
      <c r="C157" s="747"/>
      <c r="D157" s="747"/>
      <c r="E157" s="747"/>
      <c r="F157" s="770"/>
      <c r="G157" s="770"/>
      <c r="H157" s="770"/>
      <c r="I157" s="770"/>
      <c r="J157" s="770"/>
      <c r="K157" s="770"/>
      <c r="L157" s="771"/>
      <c r="M157" s="749"/>
    </row>
    <row r="158" spans="1:13" ht="12.75" hidden="1">
      <c r="A158" s="745"/>
      <c r="B158" s="747"/>
      <c r="C158" s="747"/>
      <c r="D158" s="747"/>
      <c r="E158" s="747"/>
      <c r="F158" s="770"/>
      <c r="G158" s="770"/>
      <c r="H158" s="770"/>
      <c r="I158" s="770"/>
      <c r="J158" s="770"/>
      <c r="K158" s="770"/>
      <c r="L158" s="771"/>
      <c r="M158" s="749"/>
    </row>
    <row r="159" spans="1:13" ht="12.75" hidden="1">
      <c r="A159" s="745"/>
      <c r="B159" s="747"/>
      <c r="C159" s="747"/>
      <c r="D159" s="747"/>
      <c r="E159" s="747"/>
      <c r="F159" s="770"/>
      <c r="G159" s="770"/>
      <c r="H159" s="770"/>
      <c r="I159" s="770"/>
      <c r="J159" s="770"/>
      <c r="K159" s="770"/>
      <c r="L159" s="771"/>
      <c r="M159" s="749"/>
    </row>
    <row r="160" spans="1:13" ht="12.75" hidden="1">
      <c r="A160" s="745"/>
      <c r="B160" s="747"/>
      <c r="C160" s="747"/>
      <c r="D160" s="747"/>
      <c r="E160" s="747"/>
      <c r="F160" s="770"/>
      <c r="G160" s="770"/>
      <c r="H160" s="770"/>
      <c r="I160" s="770"/>
      <c r="J160" s="770"/>
      <c r="K160" s="770"/>
      <c r="L160" s="771"/>
      <c r="M160" s="749"/>
    </row>
    <row r="161" spans="1:13" ht="13.5" thickBot="1">
      <c r="A161" s="1143"/>
      <c r="B161" s="1144"/>
      <c r="C161" s="1144"/>
      <c r="D161" s="1144"/>
      <c r="E161" s="1144"/>
      <c r="F161" s="1144"/>
      <c r="G161" s="1144"/>
      <c r="H161" s="1144"/>
      <c r="I161" s="1144"/>
      <c r="J161" s="1144"/>
      <c r="K161" s="1144"/>
      <c r="L161" s="762"/>
      <c r="M161" s="802">
        <f>SUM(M149:M160)</f>
        <v>81900</v>
      </c>
    </row>
    <row r="162" spans="1:13" ht="12.75" hidden="1">
      <c r="A162" s="774"/>
      <c r="B162" s="774"/>
      <c r="C162" s="774"/>
      <c r="D162" s="774"/>
      <c r="E162" s="774"/>
      <c r="F162" s="774"/>
      <c r="G162" s="774"/>
      <c r="H162" s="774"/>
      <c r="I162" s="774"/>
      <c r="J162" s="774"/>
      <c r="K162" s="774"/>
      <c r="L162" s="774"/>
      <c r="M162" s="815"/>
    </row>
    <row r="163" spans="1:13" ht="12.75" hidden="1">
      <c r="A163" s="775" t="s">
        <v>139</v>
      </c>
      <c r="B163" s="776" t="s">
        <v>140</v>
      </c>
      <c r="C163" s="776"/>
      <c r="D163" s="776"/>
      <c r="E163" s="776"/>
      <c r="F163" s="776"/>
      <c r="G163" s="776"/>
      <c r="H163" s="776"/>
      <c r="I163" s="776"/>
      <c r="J163" s="776"/>
      <c r="K163" s="776"/>
      <c r="L163" s="777"/>
      <c r="M163" s="816"/>
    </row>
    <row r="164" spans="1:13" ht="12.75" hidden="1">
      <c r="A164" s="778"/>
      <c r="B164" s="779" t="s">
        <v>141</v>
      </c>
      <c r="C164" s="779"/>
      <c r="D164" s="779"/>
      <c r="E164" s="779"/>
      <c r="F164" s="779"/>
      <c r="G164" s="779"/>
      <c r="H164" s="779"/>
      <c r="I164" s="779"/>
      <c r="J164" s="779"/>
      <c r="K164" s="779"/>
      <c r="L164" s="780"/>
      <c r="M164" s="816"/>
    </row>
    <row r="165" spans="1:13" ht="12.75" hidden="1">
      <c r="A165" s="778" t="s">
        <v>142</v>
      </c>
      <c r="B165" s="779" t="s">
        <v>143</v>
      </c>
      <c r="C165" s="779"/>
      <c r="D165" s="779"/>
      <c r="E165" s="779"/>
      <c r="F165" s="779"/>
      <c r="G165" s="779"/>
      <c r="H165" s="779"/>
      <c r="I165" s="779"/>
      <c r="J165" s="779"/>
      <c r="K165" s="779"/>
      <c r="L165" s="780"/>
      <c r="M165" s="816"/>
    </row>
    <row r="166" spans="1:13" ht="13.5" hidden="1" thickBot="1">
      <c r="A166" s="1132" t="s">
        <v>144</v>
      </c>
      <c r="B166" s="1133"/>
      <c r="C166" s="1133"/>
      <c r="D166" s="1133"/>
      <c r="E166" s="1133"/>
      <c r="F166" s="1133"/>
      <c r="G166" s="1133"/>
      <c r="H166" s="1133"/>
      <c r="I166" s="1133"/>
      <c r="J166" s="1133"/>
      <c r="K166" s="1133"/>
      <c r="L166" s="782"/>
      <c r="M166" s="815"/>
    </row>
    <row r="167" spans="1:13" ht="13.5" thickBot="1">
      <c r="A167" s="764"/>
      <c r="B167" s="764"/>
      <c r="C167" s="764"/>
      <c r="D167" s="764"/>
      <c r="E167" s="764"/>
      <c r="F167" s="764"/>
      <c r="G167" s="764"/>
      <c r="H167" s="764"/>
      <c r="I167" s="764"/>
      <c r="J167" s="764"/>
      <c r="K167" s="764"/>
      <c r="L167" s="764"/>
      <c r="M167" s="814"/>
    </row>
    <row r="168" spans="1:13" ht="14.25" thickBot="1" thickTop="1">
      <c r="A168" s="1135" t="s">
        <v>349</v>
      </c>
      <c r="B168" s="1136"/>
      <c r="C168" s="1136"/>
      <c r="D168" s="1136"/>
      <c r="E168" s="1136"/>
      <c r="F168" s="1136"/>
      <c r="G168" s="1136"/>
      <c r="H168" s="1136"/>
      <c r="I168" s="1136"/>
      <c r="J168" s="1136"/>
      <c r="K168" s="1136"/>
      <c r="L168" s="784"/>
      <c r="M168" s="806">
        <f>M147+M161</f>
        <v>12010669.330026494</v>
      </c>
    </row>
    <row r="169" spans="1:13" ht="13.5" thickTop="1">
      <c r="A169" s="760"/>
      <c r="B169" s="760"/>
      <c r="C169" s="760"/>
      <c r="D169" s="760"/>
      <c r="E169" s="760"/>
      <c r="F169" s="760"/>
      <c r="G169" s="760"/>
      <c r="H169" s="760"/>
      <c r="I169" s="760"/>
      <c r="J169" s="760"/>
      <c r="K169" s="760"/>
      <c r="L169" s="760"/>
      <c r="M169" s="760"/>
    </row>
    <row r="170" spans="1:13" ht="12.75">
      <c r="A170" s="760"/>
      <c r="B170" s="760"/>
      <c r="C170" s="760"/>
      <c r="D170" s="760"/>
      <c r="E170" s="760"/>
      <c r="F170" s="760"/>
      <c r="G170" s="760"/>
      <c r="H170" s="760"/>
      <c r="I170" s="760"/>
      <c r="J170" s="760"/>
      <c r="K170" s="760"/>
      <c r="L170" s="760"/>
      <c r="M170" s="760"/>
    </row>
    <row r="171" spans="1:13" ht="12.75">
      <c r="A171" s="760"/>
      <c r="B171" s="760"/>
      <c r="C171" s="760"/>
      <c r="D171" s="760"/>
      <c r="E171" s="760"/>
      <c r="F171" s="760"/>
      <c r="G171" s="760"/>
      <c r="H171" s="760"/>
      <c r="I171" s="760"/>
      <c r="J171" s="760"/>
      <c r="K171" s="760"/>
      <c r="L171" s="760"/>
      <c r="M171" s="760"/>
    </row>
    <row r="172" spans="1:13" ht="12.75">
      <c r="A172" s="760"/>
      <c r="B172" s="760"/>
      <c r="C172" s="760"/>
      <c r="D172" s="760"/>
      <c r="E172" s="760"/>
      <c r="F172" s="760"/>
      <c r="G172" s="760"/>
      <c r="H172" s="760"/>
      <c r="I172" s="760"/>
      <c r="J172" s="760"/>
      <c r="K172" s="760"/>
      <c r="L172" s="760"/>
      <c r="M172" s="760"/>
    </row>
    <row r="173" spans="1:13" ht="12.75">
      <c r="A173" s="760"/>
      <c r="B173" s="760"/>
      <c r="C173" s="760"/>
      <c r="D173" s="760"/>
      <c r="E173" s="760"/>
      <c r="F173" s="760"/>
      <c r="G173" s="760"/>
      <c r="H173" s="760"/>
      <c r="I173" s="760"/>
      <c r="J173" s="760"/>
      <c r="K173" s="760"/>
      <c r="L173" s="760"/>
      <c r="M173" s="760"/>
    </row>
    <row r="174" spans="1:13" ht="12.75">
      <c r="A174" s="760"/>
      <c r="B174" s="760"/>
      <c r="C174" s="760"/>
      <c r="D174" s="760"/>
      <c r="E174" s="760"/>
      <c r="F174" s="760"/>
      <c r="G174" s="760"/>
      <c r="H174" s="760"/>
      <c r="I174" s="760"/>
      <c r="J174" s="760"/>
      <c r="K174" s="760"/>
      <c r="L174" s="760"/>
      <c r="M174" s="760"/>
    </row>
    <row r="175" spans="1:13" ht="12.75">
      <c r="A175" s="760"/>
      <c r="B175" s="760"/>
      <c r="C175" s="760"/>
      <c r="D175" s="760"/>
      <c r="E175" s="760"/>
      <c r="F175" s="760"/>
      <c r="G175" s="760"/>
      <c r="H175" s="760"/>
      <c r="I175" s="760"/>
      <c r="J175" s="760"/>
      <c r="K175" s="760"/>
      <c r="L175" s="760"/>
      <c r="M175" s="760"/>
    </row>
    <row r="176" spans="1:13" ht="12.75">
      <c r="A176" s="760"/>
      <c r="B176" s="760"/>
      <c r="C176" s="760"/>
      <c r="D176" s="760"/>
      <c r="E176" s="760"/>
      <c r="F176" s="760"/>
      <c r="G176" s="760"/>
      <c r="H176" s="760"/>
      <c r="I176" s="760"/>
      <c r="J176" s="760"/>
      <c r="K176" s="760"/>
      <c r="L176" s="760"/>
      <c r="M176" s="760"/>
    </row>
    <row r="177" spans="1:13" ht="12.75">
      <c r="A177" s="760"/>
      <c r="B177" s="760"/>
      <c r="C177" s="760"/>
      <c r="D177" s="760"/>
      <c r="E177" s="760"/>
      <c r="F177" s="760"/>
      <c r="G177" s="760"/>
      <c r="H177" s="760"/>
      <c r="I177" s="760"/>
      <c r="J177" s="760"/>
      <c r="K177" s="760"/>
      <c r="L177" s="760"/>
      <c r="M177" s="760"/>
    </row>
    <row r="178" spans="1:13" ht="12.75">
      <c r="A178" s="760"/>
      <c r="B178" s="760"/>
      <c r="C178" s="760"/>
      <c r="D178" s="760"/>
      <c r="E178" s="760"/>
      <c r="F178" s="760"/>
      <c r="G178" s="760"/>
      <c r="H178" s="760"/>
      <c r="I178" s="760"/>
      <c r="J178" s="760"/>
      <c r="K178" s="760"/>
      <c r="L178" s="760"/>
      <c r="M178" s="760"/>
    </row>
    <row r="179" spans="1:13" ht="12.75">
      <c r="A179" s="760"/>
      <c r="B179" s="760"/>
      <c r="C179" s="760"/>
      <c r="D179" s="760"/>
      <c r="E179" s="760"/>
      <c r="F179" s="760"/>
      <c r="G179" s="760"/>
      <c r="H179" s="760"/>
      <c r="I179" s="760"/>
      <c r="J179" s="760"/>
      <c r="K179" s="760"/>
      <c r="L179" s="760"/>
      <c r="M179" s="760"/>
    </row>
    <row r="180" spans="1:13" ht="12.75">
      <c r="A180" s="760"/>
      <c r="B180" s="760"/>
      <c r="C180" s="760"/>
      <c r="D180" s="760"/>
      <c r="E180" s="760"/>
      <c r="F180" s="760"/>
      <c r="G180" s="760"/>
      <c r="H180" s="760"/>
      <c r="I180" s="760"/>
      <c r="J180" s="760"/>
      <c r="K180" s="760"/>
      <c r="L180" s="760"/>
      <c r="M180" s="760"/>
    </row>
    <row r="181" spans="1:13" ht="12.75">
      <c r="A181" s="760"/>
      <c r="B181" s="760"/>
      <c r="C181" s="760"/>
      <c r="D181" s="760"/>
      <c r="E181" s="760"/>
      <c r="F181" s="760"/>
      <c r="G181" s="760"/>
      <c r="H181" s="760"/>
      <c r="I181" s="760"/>
      <c r="J181" s="760"/>
      <c r="K181" s="760"/>
      <c r="L181" s="760"/>
      <c r="M181" s="760"/>
    </row>
    <row r="182" spans="1:13" ht="12.75">
      <c r="A182" s="760"/>
      <c r="B182" s="760"/>
      <c r="C182" s="760"/>
      <c r="D182" s="760"/>
      <c r="E182" s="760"/>
      <c r="F182" s="760"/>
      <c r="G182" s="760"/>
      <c r="H182" s="760"/>
      <c r="I182" s="760"/>
      <c r="J182" s="760"/>
      <c r="K182" s="760"/>
      <c r="L182" s="760"/>
      <c r="M182" s="760"/>
    </row>
    <row r="183" spans="1:13" ht="12.75">
      <c r="A183" s="760"/>
      <c r="B183" s="760"/>
      <c r="C183" s="760"/>
      <c r="D183" s="760"/>
      <c r="E183" s="760"/>
      <c r="F183" s="760"/>
      <c r="G183" s="760"/>
      <c r="H183" s="760"/>
      <c r="I183" s="760"/>
      <c r="J183" s="760"/>
      <c r="K183" s="760"/>
      <c r="L183" s="760"/>
      <c r="M183" s="760"/>
    </row>
    <row r="184" spans="1:13" ht="12.75">
      <c r="A184" s="760"/>
      <c r="B184" s="760"/>
      <c r="C184" s="760"/>
      <c r="D184" s="760"/>
      <c r="E184" s="760"/>
      <c r="F184" s="760"/>
      <c r="G184" s="760"/>
      <c r="H184" s="760"/>
      <c r="I184" s="760"/>
      <c r="J184" s="760"/>
      <c r="K184" s="760"/>
      <c r="L184" s="760"/>
      <c r="M184" s="760"/>
    </row>
    <row r="185" spans="1:13" ht="12.75">
      <c r="A185" s="760"/>
      <c r="B185" s="760"/>
      <c r="C185" s="760"/>
      <c r="D185" s="760"/>
      <c r="E185" s="760"/>
      <c r="F185" s="760"/>
      <c r="G185" s="760"/>
      <c r="H185" s="760"/>
      <c r="I185" s="760"/>
      <c r="J185" s="760"/>
      <c r="K185" s="760"/>
      <c r="L185" s="760"/>
      <c r="M185" s="760"/>
    </row>
    <row r="186" spans="1:13" ht="12.75">
      <c r="A186" s="760"/>
      <c r="B186" s="760"/>
      <c r="C186" s="760"/>
      <c r="D186" s="760"/>
      <c r="E186" s="760"/>
      <c r="F186" s="760"/>
      <c r="G186" s="760"/>
      <c r="H186" s="760"/>
      <c r="I186" s="760"/>
      <c r="J186" s="760"/>
      <c r="K186" s="760"/>
      <c r="L186" s="760"/>
      <c r="M186" s="760"/>
    </row>
    <row r="187" spans="1:13" ht="12.75">
      <c r="A187" s="760"/>
      <c r="B187" s="760"/>
      <c r="C187" s="760"/>
      <c r="D187" s="760"/>
      <c r="E187" s="760"/>
      <c r="F187" s="760"/>
      <c r="G187" s="760"/>
      <c r="H187" s="760"/>
      <c r="I187" s="760"/>
      <c r="J187" s="760"/>
      <c r="K187" s="760"/>
      <c r="L187" s="760"/>
      <c r="M187" s="760"/>
    </row>
  </sheetData>
  <sheetProtection/>
  <mergeCells count="6">
    <mergeCell ref="A166:K166"/>
    <mergeCell ref="A168:K168"/>
    <mergeCell ref="A1:M2"/>
    <mergeCell ref="A3:B3"/>
    <mergeCell ref="A147:K147"/>
    <mergeCell ref="A161:K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M187"/>
  <sheetViews>
    <sheetView zoomScalePageLayoutView="0" workbookViewId="0" topLeftCell="A126">
      <selection activeCell="N176" sqref="N176"/>
    </sheetView>
  </sheetViews>
  <sheetFormatPr defaultColWidth="9.140625" defaultRowHeight="12.75"/>
  <cols>
    <col min="1" max="1" width="6.140625" style="0" customWidth="1"/>
    <col min="2" max="2" width="39.7109375" style="0" customWidth="1"/>
    <col min="3" max="3" width="7.57421875" style="0" customWidth="1"/>
    <col min="4" max="4" width="7.421875" style="0" customWidth="1"/>
    <col min="5" max="5" width="0.13671875" style="0" customWidth="1"/>
    <col min="6" max="6" width="0.13671875" style="0" hidden="1" customWidth="1"/>
    <col min="7" max="7" width="6.421875" style="0" hidden="1" customWidth="1"/>
    <col min="8" max="8" width="8.57421875" style="0" hidden="1" customWidth="1"/>
    <col min="9" max="9" width="10.8515625" style="0" hidden="1" customWidth="1"/>
    <col min="10" max="10" width="7.8515625" style="0" customWidth="1"/>
    <col min="11" max="11" width="7.28125" style="0" customWidth="1"/>
    <col min="12" max="12" width="11.57421875" style="0" bestFit="1" customWidth="1"/>
    <col min="13" max="13" width="11.57421875" style="0" customWidth="1"/>
  </cols>
  <sheetData>
    <row r="1" spans="1:13" ht="12.75" customHeight="1">
      <c r="A1" s="1137" t="s">
        <v>145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ht="13.5" thickBot="1">
      <c r="A2" s="1139"/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</row>
    <row r="3" spans="1:13" ht="12.75">
      <c r="A3" s="1141" t="s">
        <v>160</v>
      </c>
      <c r="B3" s="1142"/>
      <c r="C3" s="743">
        <v>2008</v>
      </c>
      <c r="D3" s="743">
        <v>2009</v>
      </c>
      <c r="E3" t="s">
        <v>841</v>
      </c>
      <c r="F3" s="743" t="s">
        <v>148</v>
      </c>
      <c r="G3" s="743" t="s">
        <v>839</v>
      </c>
      <c r="H3" s="743" t="s">
        <v>841</v>
      </c>
      <c r="I3" s="743"/>
      <c r="J3" s="743" t="s">
        <v>841</v>
      </c>
      <c r="K3" s="743" t="s">
        <v>841</v>
      </c>
      <c r="L3" s="794" t="s">
        <v>842</v>
      </c>
      <c r="M3" s="801" t="s">
        <v>765</v>
      </c>
    </row>
    <row r="4" spans="1:13" ht="15.75" customHeight="1" hidden="1">
      <c r="A4" s="745" t="s">
        <v>843</v>
      </c>
      <c r="B4" s="746" t="s">
        <v>844</v>
      </c>
      <c r="C4" s="747"/>
      <c r="D4" s="747"/>
      <c r="F4" s="747"/>
      <c r="G4" s="747"/>
      <c r="H4" s="747"/>
      <c r="I4" s="747"/>
      <c r="J4" s="747"/>
      <c r="K4" s="747"/>
      <c r="L4" s="747"/>
      <c r="M4" s="749"/>
    </row>
    <row r="5" spans="1:13" ht="15.75" customHeight="1" hidden="1">
      <c r="A5" s="745" t="s">
        <v>845</v>
      </c>
      <c r="B5" s="746" t="s">
        <v>846</v>
      </c>
      <c r="C5" s="747"/>
      <c r="D5" s="747"/>
      <c r="F5" s="747"/>
      <c r="G5" s="747"/>
      <c r="H5" s="747"/>
      <c r="I5" s="747"/>
      <c r="J5" s="747"/>
      <c r="K5" s="747"/>
      <c r="L5" s="748"/>
      <c r="M5" s="749"/>
    </row>
    <row r="6" spans="1:13" ht="12.75" customHeight="1" hidden="1">
      <c r="A6" s="745" t="s">
        <v>849</v>
      </c>
      <c r="B6" s="746" t="s">
        <v>850</v>
      </c>
      <c r="C6" s="747"/>
      <c r="D6" s="747"/>
      <c r="F6" s="747"/>
      <c r="G6" s="747"/>
      <c r="H6" s="747"/>
      <c r="I6" s="747"/>
      <c r="J6" s="747"/>
      <c r="K6" s="747"/>
      <c r="L6" s="748"/>
      <c r="M6" s="749"/>
    </row>
    <row r="7" spans="1:13" ht="12.75" customHeight="1" hidden="1">
      <c r="A7" s="745" t="s">
        <v>851</v>
      </c>
      <c r="B7" s="746" t="s">
        <v>852</v>
      </c>
      <c r="C7" s="747"/>
      <c r="D7" s="747"/>
      <c r="F7" s="747"/>
      <c r="G7" s="747"/>
      <c r="H7" s="747"/>
      <c r="I7" s="747"/>
      <c r="J7" s="747"/>
      <c r="K7" s="747"/>
      <c r="L7" s="748"/>
      <c r="M7" s="749"/>
    </row>
    <row r="8" spans="1:13" ht="15.75" customHeight="1" hidden="1">
      <c r="A8" s="745" t="s">
        <v>853</v>
      </c>
      <c r="B8" s="746" t="s">
        <v>854</v>
      </c>
      <c r="C8" s="747"/>
      <c r="D8" s="747"/>
      <c r="F8" s="747"/>
      <c r="G8" s="747"/>
      <c r="H8" s="747"/>
      <c r="I8" s="747"/>
      <c r="J8" s="747"/>
      <c r="K8" s="747"/>
      <c r="L8" s="748"/>
      <c r="M8" s="749"/>
    </row>
    <row r="9" spans="1:13" ht="14.25" customHeight="1" hidden="1">
      <c r="A9" s="745" t="s">
        <v>855</v>
      </c>
      <c r="B9" s="746" t="s">
        <v>856</v>
      </c>
      <c r="C9" s="747"/>
      <c r="D9" s="747"/>
      <c r="F9" s="747"/>
      <c r="G9" s="747"/>
      <c r="H9" s="747"/>
      <c r="I9" s="747"/>
      <c r="J9" s="747"/>
      <c r="K9" s="747"/>
      <c r="L9" s="748"/>
      <c r="M9" s="749"/>
    </row>
    <row r="10" spans="1:13" ht="18" customHeight="1" hidden="1">
      <c r="A10" s="745" t="s">
        <v>857</v>
      </c>
      <c r="B10" s="746" t="s">
        <v>858</v>
      </c>
      <c r="C10" s="747"/>
      <c r="D10" s="747"/>
      <c r="F10" s="747"/>
      <c r="G10" s="747"/>
      <c r="H10" s="747"/>
      <c r="I10" s="747"/>
      <c r="J10" s="747"/>
      <c r="K10" s="747"/>
      <c r="L10" s="748"/>
      <c r="M10" s="749"/>
    </row>
    <row r="11" spans="1:13" ht="17.25" customHeight="1" hidden="1">
      <c r="A11" s="745" t="s">
        <v>859</v>
      </c>
      <c r="B11" s="746" t="s">
        <v>860</v>
      </c>
      <c r="C11" s="747"/>
      <c r="D11" s="747"/>
      <c r="F11" s="747"/>
      <c r="G11" s="747"/>
      <c r="H11" s="747"/>
      <c r="I11" s="747"/>
      <c r="J11" s="747"/>
      <c r="K11" s="747"/>
      <c r="L11" s="748"/>
      <c r="M11" s="749"/>
    </row>
    <row r="12" spans="1:13" ht="18.75" customHeight="1" hidden="1">
      <c r="A12" s="745" t="s">
        <v>861</v>
      </c>
      <c r="B12" s="746" t="s">
        <v>862</v>
      </c>
      <c r="C12" s="747"/>
      <c r="D12" s="747"/>
      <c r="F12" s="747"/>
      <c r="G12" s="747"/>
      <c r="H12" s="747"/>
      <c r="I12" s="747"/>
      <c r="J12" s="747"/>
      <c r="K12" s="747"/>
      <c r="L12" s="748"/>
      <c r="M12" s="749"/>
    </row>
    <row r="13" spans="1:13" ht="14.25" customHeight="1" hidden="1">
      <c r="A13" s="745" t="s">
        <v>863</v>
      </c>
      <c r="B13" s="746" t="s">
        <v>864</v>
      </c>
      <c r="C13" s="747"/>
      <c r="D13" s="747"/>
      <c r="F13" s="747"/>
      <c r="G13" s="747"/>
      <c r="H13" s="747"/>
      <c r="I13" s="747"/>
      <c r="J13" s="747"/>
      <c r="K13" s="747"/>
      <c r="L13" s="748"/>
      <c r="M13" s="749"/>
    </row>
    <row r="14" spans="1:13" ht="14.25" customHeight="1" hidden="1">
      <c r="A14" s="745" t="s">
        <v>340</v>
      </c>
      <c r="B14" s="746" t="s">
        <v>865</v>
      </c>
      <c r="C14" s="747"/>
      <c r="D14" s="747"/>
      <c r="F14" s="747"/>
      <c r="G14" s="747"/>
      <c r="H14" s="747"/>
      <c r="I14" s="747"/>
      <c r="J14" s="747"/>
      <c r="K14" s="747"/>
      <c r="L14" s="748"/>
      <c r="M14" s="749"/>
    </row>
    <row r="15" spans="1:13" ht="14.25" customHeight="1" hidden="1">
      <c r="A15" s="745" t="s">
        <v>866</v>
      </c>
      <c r="B15" s="746" t="s">
        <v>867</v>
      </c>
      <c r="C15" s="747"/>
      <c r="D15" s="747"/>
      <c r="F15" s="747"/>
      <c r="G15" s="747"/>
      <c r="H15" s="747"/>
      <c r="I15" s="747"/>
      <c r="J15" s="747"/>
      <c r="K15" s="747"/>
      <c r="L15" s="748"/>
      <c r="M15" s="749"/>
    </row>
    <row r="16" spans="1:13" ht="24" customHeight="1" hidden="1">
      <c r="A16" s="745" t="s">
        <v>868</v>
      </c>
      <c r="B16" s="746" t="s">
        <v>869</v>
      </c>
      <c r="C16" s="747"/>
      <c r="D16" s="747"/>
      <c r="F16" s="747"/>
      <c r="G16" s="747"/>
      <c r="H16" s="747"/>
      <c r="I16" s="747"/>
      <c r="J16" s="747"/>
      <c r="K16" s="747"/>
      <c r="L16" s="748"/>
      <c r="M16" s="749"/>
    </row>
    <row r="17" spans="1:13" ht="18.75" customHeight="1" hidden="1">
      <c r="A17" s="745" t="s">
        <v>870</v>
      </c>
      <c r="B17" s="746" t="s">
        <v>871</v>
      </c>
      <c r="C17" s="747"/>
      <c r="D17" s="747"/>
      <c r="F17" s="747"/>
      <c r="G17" s="747"/>
      <c r="H17" s="747"/>
      <c r="I17" s="747"/>
      <c r="J17" s="747"/>
      <c r="K17" s="747"/>
      <c r="L17" s="748"/>
      <c r="M17" s="749"/>
    </row>
    <row r="18" spans="1:13" ht="13.5" customHeight="1" hidden="1">
      <c r="A18" s="745" t="s">
        <v>872</v>
      </c>
      <c r="B18" s="746" t="s">
        <v>873</v>
      </c>
      <c r="C18" s="747"/>
      <c r="D18" s="747"/>
      <c r="F18" s="747"/>
      <c r="G18" s="747"/>
      <c r="H18" s="747"/>
      <c r="I18" s="747"/>
      <c r="J18" s="747"/>
      <c r="K18" s="747"/>
      <c r="L18" s="748"/>
      <c r="M18" s="749"/>
    </row>
    <row r="19" spans="1:13" ht="15" customHeight="1" hidden="1">
      <c r="A19" s="745" t="s">
        <v>874</v>
      </c>
      <c r="B19" s="746" t="s">
        <v>875</v>
      </c>
      <c r="C19" s="747"/>
      <c r="D19" s="747"/>
      <c r="F19" s="747"/>
      <c r="G19" s="747"/>
      <c r="H19" s="747"/>
      <c r="I19" s="747"/>
      <c r="J19" s="747"/>
      <c r="K19" s="747"/>
      <c r="L19" s="748"/>
      <c r="M19" s="749"/>
    </row>
    <row r="20" spans="1:13" ht="16.5" customHeight="1" hidden="1">
      <c r="A20" s="745" t="s">
        <v>876</v>
      </c>
      <c r="B20" s="746" t="s">
        <v>877</v>
      </c>
      <c r="C20" s="747"/>
      <c r="D20" s="747"/>
      <c r="F20" s="747"/>
      <c r="G20" s="747"/>
      <c r="H20" s="747"/>
      <c r="I20" s="747"/>
      <c r="J20" s="747"/>
      <c r="K20" s="747"/>
      <c r="L20" s="748"/>
      <c r="M20" s="749"/>
    </row>
    <row r="21" spans="1:13" ht="13.5" customHeight="1" hidden="1">
      <c r="A21" s="745" t="s">
        <v>878</v>
      </c>
      <c r="B21" s="746" t="s">
        <v>879</v>
      </c>
      <c r="C21" s="747"/>
      <c r="D21" s="747"/>
      <c r="F21" s="747"/>
      <c r="G21" s="747"/>
      <c r="H21" s="747"/>
      <c r="I21" s="747"/>
      <c r="J21" s="747"/>
      <c r="K21" s="747"/>
      <c r="L21" s="748"/>
      <c r="M21" s="749"/>
    </row>
    <row r="22" spans="1:13" ht="11.25" customHeight="1" hidden="1">
      <c r="A22" s="745" t="s">
        <v>880</v>
      </c>
      <c r="B22" s="746" t="s">
        <v>881</v>
      </c>
      <c r="C22" s="747"/>
      <c r="D22" s="747"/>
      <c r="F22" s="747"/>
      <c r="G22" s="747"/>
      <c r="H22" s="747"/>
      <c r="I22" s="747"/>
      <c r="J22" s="747"/>
      <c r="K22" s="747"/>
      <c r="L22" s="748"/>
      <c r="M22" s="749"/>
    </row>
    <row r="23" spans="1:13" ht="11.25" customHeight="1" hidden="1">
      <c r="A23" s="745" t="s">
        <v>882</v>
      </c>
      <c r="B23" s="746" t="s">
        <v>875</v>
      </c>
      <c r="C23" s="747"/>
      <c r="D23" s="747"/>
      <c r="F23" s="747"/>
      <c r="G23" s="747"/>
      <c r="H23" s="747"/>
      <c r="I23" s="747"/>
      <c r="J23" s="747"/>
      <c r="K23" s="747"/>
      <c r="L23" s="748"/>
      <c r="M23" s="749"/>
    </row>
    <row r="24" spans="1:13" ht="11.25" customHeight="1" hidden="1">
      <c r="A24" s="745" t="s">
        <v>883</v>
      </c>
      <c r="B24" s="746" t="s">
        <v>884</v>
      </c>
      <c r="C24" s="747"/>
      <c r="D24" s="747"/>
      <c r="F24" s="747"/>
      <c r="G24" s="747"/>
      <c r="H24" s="747"/>
      <c r="I24" s="747"/>
      <c r="J24" s="747"/>
      <c r="K24" s="747"/>
      <c r="L24" s="748"/>
      <c r="M24" s="749"/>
    </row>
    <row r="25" spans="1:13" ht="18" customHeight="1" hidden="1">
      <c r="A25" s="745" t="s">
        <v>885</v>
      </c>
      <c r="B25" s="746" t="s">
        <v>886</v>
      </c>
      <c r="C25" s="747"/>
      <c r="D25" s="747"/>
      <c r="F25" s="747"/>
      <c r="G25" s="747"/>
      <c r="H25" s="747"/>
      <c r="I25" s="747"/>
      <c r="J25" s="747"/>
      <c r="K25" s="747"/>
      <c r="L25" s="748"/>
      <c r="M25" s="749"/>
    </row>
    <row r="26" spans="1:13" ht="15.75" customHeight="1" hidden="1">
      <c r="A26" s="745" t="s">
        <v>150</v>
      </c>
      <c r="B26" s="746" t="s">
        <v>151</v>
      </c>
      <c r="C26" s="747"/>
      <c r="D26" s="747"/>
      <c r="F26" s="747"/>
      <c r="G26" s="747"/>
      <c r="H26" s="747"/>
      <c r="I26" s="747"/>
      <c r="J26" s="747"/>
      <c r="K26" s="747"/>
      <c r="L26" s="748"/>
      <c r="M26" s="749"/>
    </row>
    <row r="27" spans="1:13" ht="17.25" customHeight="1" hidden="1">
      <c r="A27" s="745" t="s">
        <v>152</v>
      </c>
      <c r="B27" s="746" t="s">
        <v>153</v>
      </c>
      <c r="C27" s="747"/>
      <c r="D27" s="747"/>
      <c r="F27" s="747"/>
      <c r="G27" s="747"/>
      <c r="H27" s="747"/>
      <c r="I27" s="747"/>
      <c r="J27" s="747"/>
      <c r="K27" s="747"/>
      <c r="L27" s="748"/>
      <c r="M27" s="749"/>
    </row>
    <row r="28" spans="1:13" ht="22.5" hidden="1">
      <c r="A28" s="745" t="s">
        <v>887</v>
      </c>
      <c r="B28" s="746" t="s">
        <v>888</v>
      </c>
      <c r="C28" s="747"/>
      <c r="D28" s="747"/>
      <c r="F28" s="747"/>
      <c r="G28" s="747"/>
      <c r="H28" s="747"/>
      <c r="I28" s="747"/>
      <c r="J28" s="747"/>
      <c r="K28" s="747"/>
      <c r="L28" s="748"/>
      <c r="M28" s="749"/>
    </row>
    <row r="29" spans="1:13" ht="12.75" hidden="1">
      <c r="A29" s="745" t="s">
        <v>889</v>
      </c>
      <c r="B29" s="746" t="s">
        <v>890</v>
      </c>
      <c r="C29" s="747"/>
      <c r="D29" s="747"/>
      <c r="F29" s="747"/>
      <c r="G29" s="747"/>
      <c r="H29" s="747"/>
      <c r="I29" s="747"/>
      <c r="J29" s="747"/>
      <c r="K29" s="747"/>
      <c r="L29" s="748"/>
      <c r="M29" s="749"/>
    </row>
    <row r="30" spans="1:13" ht="12.75" hidden="1">
      <c r="A30" s="745" t="s">
        <v>891</v>
      </c>
      <c r="B30" s="746" t="s">
        <v>892</v>
      </c>
      <c r="C30" s="747"/>
      <c r="D30" s="747"/>
      <c r="F30" s="747"/>
      <c r="G30" s="747"/>
      <c r="H30" s="747"/>
      <c r="I30" s="747"/>
      <c r="J30" s="747"/>
      <c r="K30" s="747"/>
      <c r="L30" s="748"/>
      <c r="M30" s="749"/>
    </row>
    <row r="31" spans="1:13" ht="12.75" hidden="1">
      <c r="A31" s="745" t="s">
        <v>893</v>
      </c>
      <c r="B31" s="746" t="s">
        <v>894</v>
      </c>
      <c r="C31" s="747"/>
      <c r="D31" s="747"/>
      <c r="F31" s="747"/>
      <c r="G31" s="747"/>
      <c r="H31" s="747"/>
      <c r="I31" s="747"/>
      <c r="J31" s="747"/>
      <c r="K31" s="747"/>
      <c r="L31" s="748"/>
      <c r="M31" s="749"/>
    </row>
    <row r="32" spans="1:13" ht="12.75" hidden="1">
      <c r="A32" s="745" t="s">
        <v>895</v>
      </c>
      <c r="B32" s="746" t="s">
        <v>896</v>
      </c>
      <c r="C32" s="747"/>
      <c r="D32" s="747"/>
      <c r="F32" s="747"/>
      <c r="G32" s="747"/>
      <c r="H32" s="747"/>
      <c r="I32" s="747"/>
      <c r="J32" s="747"/>
      <c r="K32" s="747"/>
      <c r="L32" s="748"/>
      <c r="M32" s="749"/>
    </row>
    <row r="33" spans="1:13" ht="12.75" hidden="1">
      <c r="A33" s="745" t="s">
        <v>897</v>
      </c>
      <c r="B33" s="746" t="s">
        <v>898</v>
      </c>
      <c r="C33" s="747"/>
      <c r="D33" s="747"/>
      <c r="F33" s="747"/>
      <c r="G33" s="747"/>
      <c r="H33" s="747"/>
      <c r="I33" s="747"/>
      <c r="J33" s="747"/>
      <c r="K33" s="747"/>
      <c r="L33" s="748"/>
      <c r="M33" s="749"/>
    </row>
    <row r="34" spans="1:13" ht="12.75" hidden="1">
      <c r="A34" s="745" t="s">
        <v>899</v>
      </c>
      <c r="B34" s="746" t="s">
        <v>900</v>
      </c>
      <c r="C34" s="747"/>
      <c r="D34" s="747"/>
      <c r="F34" s="747"/>
      <c r="G34" s="747"/>
      <c r="H34" s="747"/>
      <c r="I34" s="747"/>
      <c r="J34" s="747"/>
      <c r="K34" s="747"/>
      <c r="L34" s="748"/>
      <c r="M34" s="749"/>
    </row>
    <row r="35" spans="1:13" ht="25.5" customHeight="1" hidden="1">
      <c r="A35" s="745"/>
      <c r="B35" s="753"/>
      <c r="C35" s="754"/>
      <c r="D35" s="754"/>
      <c r="E35" s="755"/>
      <c r="F35" s="754"/>
      <c r="G35" s="754"/>
      <c r="H35" s="754"/>
      <c r="I35" s="754"/>
      <c r="J35" s="754"/>
      <c r="K35" s="754"/>
      <c r="L35" s="756"/>
      <c r="M35" s="817"/>
    </row>
    <row r="36" spans="1:13" ht="12.75">
      <c r="A36" s="758" t="s">
        <v>901</v>
      </c>
      <c r="B36" s="747" t="s">
        <v>902</v>
      </c>
      <c r="C36" s="747"/>
      <c r="D36" s="747"/>
      <c r="F36" s="747"/>
      <c r="G36" s="759">
        <v>20</v>
      </c>
      <c r="H36" s="759">
        <v>1.62</v>
      </c>
      <c r="I36" s="759" t="e">
        <f>J36*#REF!/12*4</f>
        <v>#REF!</v>
      </c>
      <c r="J36" s="759"/>
      <c r="K36" s="759">
        <f>ROUND(F36/G36*H36,1)</f>
        <v>0</v>
      </c>
      <c r="L36" s="747">
        <v>2550000</v>
      </c>
      <c r="M36" s="749"/>
    </row>
    <row r="37" spans="1:13" ht="12.75">
      <c r="A37" s="758" t="s">
        <v>903</v>
      </c>
      <c r="B37" s="747" t="s">
        <v>904</v>
      </c>
      <c r="C37" s="747"/>
      <c r="D37" s="747"/>
      <c r="F37" s="747"/>
      <c r="G37" s="759">
        <v>17</v>
      </c>
      <c r="H37" s="759">
        <v>1.62</v>
      </c>
      <c r="I37" s="759" t="e">
        <f>J37*#REF!/12*4</f>
        <v>#REF!</v>
      </c>
      <c r="J37" s="759"/>
      <c r="K37" s="759">
        <f>ROUND(F37/G37*H37,1)</f>
        <v>0</v>
      </c>
      <c r="L37" s="747">
        <v>2550000</v>
      </c>
      <c r="M37" s="749"/>
    </row>
    <row r="38" spans="1:13" ht="12.75">
      <c r="A38" s="758" t="s">
        <v>905</v>
      </c>
      <c r="B38" s="747" t="s">
        <v>906</v>
      </c>
      <c r="C38" s="747"/>
      <c r="D38" s="747"/>
      <c r="F38" s="747"/>
      <c r="G38" s="759">
        <v>20</v>
      </c>
      <c r="H38" s="759">
        <v>1.72</v>
      </c>
      <c r="I38" s="759"/>
      <c r="J38" s="759">
        <f>ROUND(D38/G38*H38,1)</f>
        <v>0</v>
      </c>
      <c r="K38" s="759"/>
      <c r="L38" s="747">
        <v>2540000</v>
      </c>
      <c r="M38" s="749"/>
    </row>
    <row r="39" spans="1:13" ht="12.75">
      <c r="A39" s="758" t="s">
        <v>907</v>
      </c>
      <c r="B39" s="747" t="s">
        <v>908</v>
      </c>
      <c r="C39" s="747">
        <v>154</v>
      </c>
      <c r="D39" s="747"/>
      <c r="F39" s="747">
        <v>154</v>
      </c>
      <c r="G39" s="759">
        <v>21</v>
      </c>
      <c r="H39" s="759">
        <v>1.2</v>
      </c>
      <c r="I39" s="759" t="e">
        <f>J39*#REF!/12*4</f>
        <v>#REF!</v>
      </c>
      <c r="J39" s="759"/>
      <c r="K39" s="759">
        <f>ROUND(F39/G39*H39,1)</f>
        <v>8.8</v>
      </c>
      <c r="L39" s="747">
        <v>2550000</v>
      </c>
      <c r="M39" s="818">
        <v>14604560</v>
      </c>
    </row>
    <row r="40" spans="1:13" ht="12.75">
      <c r="A40" s="758" t="s">
        <v>909</v>
      </c>
      <c r="B40" s="747" t="s">
        <v>910</v>
      </c>
      <c r="C40" s="747">
        <v>65</v>
      </c>
      <c r="D40" s="747"/>
      <c r="F40" s="747">
        <v>65</v>
      </c>
      <c r="G40" s="759">
        <v>17</v>
      </c>
      <c r="H40" s="759">
        <v>1.22</v>
      </c>
      <c r="I40" s="759" t="e">
        <f>J40*#REF!/12*4</f>
        <v>#REF!</v>
      </c>
      <c r="J40" s="759"/>
      <c r="K40" s="759">
        <f>ROUND(F40/G40*H40,1)</f>
        <v>4.7</v>
      </c>
      <c r="L40" s="747">
        <v>2550000</v>
      </c>
      <c r="M40" s="818">
        <f>F40*'[3]Összesen'!Q40</f>
        <v>7942187.5</v>
      </c>
    </row>
    <row r="41" spans="1:13" ht="12.75">
      <c r="A41" s="758" t="s">
        <v>911</v>
      </c>
      <c r="B41" s="747" t="s">
        <v>912</v>
      </c>
      <c r="C41" s="747">
        <v>68</v>
      </c>
      <c r="D41" s="747"/>
      <c r="F41" s="747">
        <v>68</v>
      </c>
      <c r="G41" s="759">
        <v>16</v>
      </c>
      <c r="H41" s="759">
        <v>1.39</v>
      </c>
      <c r="I41" s="759" t="e">
        <f>J41*#REF!/12*4</f>
        <v>#REF!</v>
      </c>
      <c r="J41" s="759"/>
      <c r="K41" s="759">
        <f>ROUND(F41/G41*H41,1)</f>
        <v>5.9</v>
      </c>
      <c r="L41" s="747">
        <v>2550000</v>
      </c>
      <c r="M41" s="818">
        <f>F41*'[3]Összesen'!Q41</f>
        <v>10068387.096774194</v>
      </c>
    </row>
    <row r="42" spans="1:13" ht="12.75">
      <c r="A42" s="758" t="s">
        <v>913</v>
      </c>
      <c r="B42" s="747" t="s">
        <v>914</v>
      </c>
      <c r="C42" s="747">
        <v>174</v>
      </c>
      <c r="D42" s="747"/>
      <c r="F42" s="747">
        <v>174</v>
      </c>
      <c r="G42" s="759">
        <v>23</v>
      </c>
      <c r="H42" s="759">
        <v>1.55</v>
      </c>
      <c r="I42" s="759" t="e">
        <f>J42*#REF!/12*4</f>
        <v>#REF!</v>
      </c>
      <c r="J42" s="759"/>
      <c r="K42" s="759">
        <f>ROUND(F42/G42*H42,1)</f>
        <v>11.7</v>
      </c>
      <c r="L42" s="747">
        <v>2550000</v>
      </c>
      <c r="M42" s="818">
        <f>F42*'[3]Összesen'!Q42</f>
        <v>19890000</v>
      </c>
    </row>
    <row r="43" spans="1:13" ht="12.75">
      <c r="A43" s="758" t="s">
        <v>915</v>
      </c>
      <c r="B43" s="747" t="s">
        <v>916</v>
      </c>
      <c r="C43" s="747">
        <v>185</v>
      </c>
      <c r="D43" s="747"/>
      <c r="F43" s="747">
        <v>185</v>
      </c>
      <c r="G43" s="759">
        <v>20</v>
      </c>
      <c r="H43" s="759">
        <v>1.76</v>
      </c>
      <c r="I43" s="759">
        <v>25245000</v>
      </c>
      <c r="J43" s="759"/>
      <c r="K43" s="759">
        <f>ROUND(F43/G43*H43,1)</f>
        <v>16.3</v>
      </c>
      <c r="L43" s="747">
        <v>2550000</v>
      </c>
      <c r="M43" s="818">
        <f>F43*'[3]Összesen'!Q43</f>
        <v>27694776.119402986</v>
      </c>
    </row>
    <row r="44" spans="1:13" ht="12.75">
      <c r="A44" s="758" t="s">
        <v>917</v>
      </c>
      <c r="B44" s="747" t="s">
        <v>918</v>
      </c>
      <c r="C44" s="747"/>
      <c r="D44" s="747">
        <v>140</v>
      </c>
      <c r="F44" s="747"/>
      <c r="G44" s="759">
        <v>21</v>
      </c>
      <c r="H44" s="759">
        <v>1.22</v>
      </c>
      <c r="I44" s="759"/>
      <c r="J44" s="759">
        <f aca="true" t="shared" si="0" ref="J44:J49">ROUND(D44/G44*H44,1)</f>
        <v>8.1</v>
      </c>
      <c r="K44" s="759"/>
      <c r="L44" s="747">
        <v>2540000</v>
      </c>
      <c r="M44" s="818">
        <f>D44*'[3]Összesen'!Q44</f>
        <v>6753643.4108527135</v>
      </c>
    </row>
    <row r="45" spans="1:13" ht="12.75">
      <c r="A45" s="758" t="s">
        <v>919</v>
      </c>
      <c r="B45" s="747" t="s">
        <v>920</v>
      </c>
      <c r="C45" s="747"/>
      <c r="D45" s="747">
        <v>84</v>
      </c>
      <c r="F45" s="747"/>
      <c r="G45" s="759">
        <v>21</v>
      </c>
      <c r="H45" s="759">
        <v>1.39</v>
      </c>
      <c r="I45" s="759"/>
      <c r="J45" s="759">
        <f t="shared" si="0"/>
        <v>5.6</v>
      </c>
      <c r="K45" s="759"/>
      <c r="L45" s="747">
        <v>2540000</v>
      </c>
      <c r="M45" s="818">
        <f>D45*'[3]Összesen'!Q45</f>
        <v>4115119.3207547166</v>
      </c>
    </row>
    <row r="46" spans="1:13" ht="12.75">
      <c r="A46" s="758" t="s">
        <v>921</v>
      </c>
      <c r="B46" s="747" t="s">
        <v>922</v>
      </c>
      <c r="C46" s="747"/>
      <c r="D46" s="747">
        <v>65</v>
      </c>
      <c r="F46" s="747"/>
      <c r="G46" s="759">
        <v>16</v>
      </c>
      <c r="H46" s="759">
        <v>1.39</v>
      </c>
      <c r="I46" s="759"/>
      <c r="J46" s="759">
        <f t="shared" si="0"/>
        <v>5.6</v>
      </c>
      <c r="K46" s="759"/>
      <c r="L46" s="747">
        <v>2540000</v>
      </c>
      <c r="M46" s="818">
        <f>D46*'[3]Összesen'!Q46</f>
        <v>4772421.875</v>
      </c>
    </row>
    <row r="47" spans="1:13" ht="12.75">
      <c r="A47" s="758" t="s">
        <v>923</v>
      </c>
      <c r="B47" s="747" t="s">
        <v>924</v>
      </c>
      <c r="C47" s="747"/>
      <c r="D47" s="747">
        <v>165</v>
      </c>
      <c r="F47" s="747"/>
      <c r="G47" s="759">
        <v>23</v>
      </c>
      <c r="H47" s="759">
        <v>1.55</v>
      </c>
      <c r="I47" s="759"/>
      <c r="J47" s="759">
        <f t="shared" si="0"/>
        <v>11.1</v>
      </c>
      <c r="K47" s="759"/>
      <c r="L47" s="747">
        <v>2540000</v>
      </c>
      <c r="M47" s="818">
        <f>D47*'[3]Összesen'!Q47</f>
        <v>9400864.454887219</v>
      </c>
    </row>
    <row r="48" spans="1:13" ht="12.75">
      <c r="A48" s="758" t="s">
        <v>925</v>
      </c>
      <c r="B48" s="747" t="s">
        <v>926</v>
      </c>
      <c r="C48" s="747"/>
      <c r="D48" s="747">
        <v>77</v>
      </c>
      <c r="F48" s="747"/>
      <c r="G48" s="759">
        <v>23</v>
      </c>
      <c r="H48" s="759">
        <v>1.76</v>
      </c>
      <c r="I48" s="759"/>
      <c r="J48" s="759">
        <f t="shared" si="0"/>
        <v>5.9</v>
      </c>
      <c r="K48" s="759"/>
      <c r="L48" s="747">
        <v>2540000</v>
      </c>
      <c r="M48" s="818">
        <f>D48*'[3]Összesen'!Q48</f>
        <v>4999789.47368421</v>
      </c>
    </row>
    <row r="49" spans="1:13" ht="12.75">
      <c r="A49" s="758" t="s">
        <v>927</v>
      </c>
      <c r="B49" s="747" t="s">
        <v>928</v>
      </c>
      <c r="C49" s="747"/>
      <c r="D49" s="747">
        <v>99</v>
      </c>
      <c r="F49" s="747"/>
      <c r="G49" s="759">
        <v>20</v>
      </c>
      <c r="H49" s="759">
        <v>1.76</v>
      </c>
      <c r="I49" s="759"/>
      <c r="J49" s="759">
        <f t="shared" si="0"/>
        <v>8.7</v>
      </c>
      <c r="K49" s="759"/>
      <c r="L49" s="747">
        <v>2540000</v>
      </c>
      <c r="M49" s="818">
        <f>D49*'[3]Összesen'!Q49</f>
        <v>7376160.188571429</v>
      </c>
    </row>
    <row r="50" spans="1:13" ht="12.75">
      <c r="A50" s="758" t="s">
        <v>929</v>
      </c>
      <c r="B50" s="747" t="s">
        <v>930</v>
      </c>
      <c r="C50" s="747"/>
      <c r="D50" s="747"/>
      <c r="F50" s="747"/>
      <c r="G50" s="759">
        <v>28</v>
      </c>
      <c r="H50" s="759">
        <v>2.33</v>
      </c>
      <c r="I50" s="759" t="e">
        <f>J50*#REF!/12*4</f>
        <v>#REF!</v>
      </c>
      <c r="J50" s="759"/>
      <c r="K50" s="759">
        <f>ROUND(F50/G50*H50,1)</f>
        <v>0</v>
      </c>
      <c r="L50" s="747">
        <v>2550000</v>
      </c>
      <c r="M50" s="818">
        <f>C50*'[3]Összesen'!N50</f>
        <v>0</v>
      </c>
    </row>
    <row r="51" spans="1:13" ht="12.75">
      <c r="A51" s="758" t="s">
        <v>931</v>
      </c>
      <c r="B51" s="747" t="s">
        <v>932</v>
      </c>
      <c r="C51" s="747"/>
      <c r="D51" s="747"/>
      <c r="F51" s="747"/>
      <c r="G51" s="759">
        <v>28</v>
      </c>
      <c r="H51" s="759">
        <v>2.33</v>
      </c>
      <c r="I51" s="759"/>
      <c r="J51" s="759">
        <f>ROUND(D51/G51*H51,1)</f>
        <v>0</v>
      </c>
      <c r="K51" s="759"/>
      <c r="L51" s="747">
        <v>2540000</v>
      </c>
      <c r="M51" s="818">
        <f>C51*'[3]Összesen'!N51</f>
        <v>0</v>
      </c>
    </row>
    <row r="52" spans="1:13" ht="22.5">
      <c r="A52" s="758" t="s">
        <v>933</v>
      </c>
      <c r="B52" s="746" t="s">
        <v>934</v>
      </c>
      <c r="C52" s="747"/>
      <c r="D52" s="747"/>
      <c r="F52" s="747"/>
      <c r="G52" s="759">
        <v>26</v>
      </c>
      <c r="H52" s="759">
        <v>2.76</v>
      </c>
      <c r="I52" s="759" t="e">
        <f>J52*#REF!/12*4</f>
        <v>#REF!</v>
      </c>
      <c r="J52" s="759">
        <f>ROUND(D52/G52*H52,1)</f>
        <v>0</v>
      </c>
      <c r="K52" s="759">
        <f>ROUND(F52/G52*H52,1)</f>
        <v>0</v>
      </c>
      <c r="L52" s="747">
        <v>2550000</v>
      </c>
      <c r="M52" s="818">
        <f>C52*'[3]Összesen'!N52</f>
        <v>0</v>
      </c>
    </row>
    <row r="53" spans="1:13" ht="22.5">
      <c r="A53" s="758" t="s">
        <v>935</v>
      </c>
      <c r="B53" s="746" t="s">
        <v>936</v>
      </c>
      <c r="C53" s="747"/>
      <c r="D53" s="747"/>
      <c r="F53" s="747"/>
      <c r="G53" s="759">
        <v>28</v>
      </c>
      <c r="H53" s="759">
        <v>2.76</v>
      </c>
      <c r="I53" s="759"/>
      <c r="J53" s="759">
        <f>ROUND(D53/G53*H53,1)</f>
        <v>0</v>
      </c>
      <c r="K53" s="759"/>
      <c r="L53" s="747">
        <v>2540000</v>
      </c>
      <c r="M53" s="818">
        <f>C53*'[3]Összesen'!N53</f>
        <v>0</v>
      </c>
    </row>
    <row r="54" spans="1:13" ht="22.5">
      <c r="A54" s="758"/>
      <c r="B54" s="746" t="s">
        <v>937</v>
      </c>
      <c r="C54" s="747"/>
      <c r="D54" s="747"/>
      <c r="F54" s="747"/>
      <c r="G54" s="759">
        <v>26</v>
      </c>
      <c r="H54" s="759">
        <v>2.76</v>
      </c>
      <c r="I54" s="759"/>
      <c r="J54" s="759">
        <f>ROUND(D54/G54*H54,1)</f>
        <v>0</v>
      </c>
      <c r="K54" s="759"/>
      <c r="L54" s="747">
        <v>2540000</v>
      </c>
      <c r="M54" s="818">
        <f>C54*'[3]Összesen'!N54</f>
        <v>0</v>
      </c>
    </row>
    <row r="55" spans="1:13" ht="12.75">
      <c r="A55" s="758" t="s">
        <v>938</v>
      </c>
      <c r="B55" s="747" t="s">
        <v>0</v>
      </c>
      <c r="C55" s="747"/>
      <c r="D55" s="747"/>
      <c r="F55" s="747"/>
      <c r="G55" s="759">
        <v>28</v>
      </c>
      <c r="H55" s="759">
        <v>2.03</v>
      </c>
      <c r="I55" s="759">
        <v>18020000</v>
      </c>
      <c r="J55" s="759"/>
      <c r="K55" s="759">
        <f>ROUND(F55/G55*H55,1)</f>
        <v>0</v>
      </c>
      <c r="L55" s="747">
        <v>2550000</v>
      </c>
      <c r="M55" s="818">
        <f>C55*'[3]Összesen'!N55</f>
        <v>0</v>
      </c>
    </row>
    <row r="56" spans="1:13" ht="12.75">
      <c r="A56" s="758" t="s">
        <v>1</v>
      </c>
      <c r="B56" s="747" t="s">
        <v>2</v>
      </c>
      <c r="C56" s="747"/>
      <c r="D56" s="747"/>
      <c r="F56" s="747"/>
      <c r="G56" s="759">
        <v>26</v>
      </c>
      <c r="H56" s="759">
        <v>2.03</v>
      </c>
      <c r="I56" s="759" t="e">
        <f>J56*#REF!/12*4</f>
        <v>#REF!</v>
      </c>
      <c r="J56" s="759"/>
      <c r="K56" s="759">
        <f>ROUND(F56/G56*H56,1)</f>
        <v>0</v>
      </c>
      <c r="L56" s="747">
        <v>2550000</v>
      </c>
      <c r="M56" s="818">
        <f>C56*'[3]Összesen'!N56</f>
        <v>0</v>
      </c>
    </row>
    <row r="57" spans="1:13" ht="12.75">
      <c r="A57" s="758" t="s">
        <v>3</v>
      </c>
      <c r="B57" s="747" t="s">
        <v>0</v>
      </c>
      <c r="C57" s="759"/>
      <c r="D57" s="747"/>
      <c r="F57" s="759"/>
      <c r="G57" s="759">
        <v>28</v>
      </c>
      <c r="H57" s="759">
        <v>2.03</v>
      </c>
      <c r="I57" s="759"/>
      <c r="J57" s="759">
        <f>ROUND(D57/G57*H57,1)</f>
        <v>0</v>
      </c>
      <c r="K57" s="759"/>
      <c r="L57" s="747">
        <v>2540000</v>
      </c>
      <c r="M57" s="818">
        <f>C57*'[3]Összesen'!N57</f>
        <v>0</v>
      </c>
    </row>
    <row r="58" spans="1:13" ht="12.75">
      <c r="A58" s="758" t="s">
        <v>4</v>
      </c>
      <c r="B58" s="747" t="s">
        <v>2</v>
      </c>
      <c r="C58" s="759"/>
      <c r="D58" s="747"/>
      <c r="F58" s="759"/>
      <c r="G58" s="759">
        <v>26</v>
      </c>
      <c r="H58" s="759">
        <v>2.03</v>
      </c>
      <c r="I58" s="759"/>
      <c r="J58" s="759">
        <f>ROUND(D58/G58*H58,1)</f>
        <v>0</v>
      </c>
      <c r="K58" s="759"/>
      <c r="L58" s="747">
        <v>2540000</v>
      </c>
      <c r="M58" s="818">
        <f>C58*'[3]Összesen'!N58</f>
        <v>0</v>
      </c>
    </row>
    <row r="59" spans="1:13" ht="22.5">
      <c r="A59" s="758" t="s">
        <v>5</v>
      </c>
      <c r="B59" s="746" t="s">
        <v>6</v>
      </c>
      <c r="C59" s="747"/>
      <c r="D59" s="747"/>
      <c r="F59" s="747"/>
      <c r="G59" s="747"/>
      <c r="H59" s="747"/>
      <c r="I59" s="747">
        <v>5680000</v>
      </c>
      <c r="J59" s="759" t="e">
        <f aca="true" t="shared" si="1" ref="J59:J70">ROUND(F59/G59*H59,1)</f>
        <v>#DIV/0!</v>
      </c>
      <c r="K59" s="759" t="e">
        <f aca="true" t="shared" si="2" ref="K59:K90">ROUND(F59/G59*H59,1)</f>
        <v>#DIV/0!</v>
      </c>
      <c r="L59" s="747">
        <v>40000</v>
      </c>
      <c r="M59" s="818">
        <f>C59*'[3]Összesen'!N59</f>
        <v>0</v>
      </c>
    </row>
    <row r="60" spans="1:13" ht="22.5">
      <c r="A60" s="758" t="s">
        <v>7</v>
      </c>
      <c r="B60" s="746" t="s">
        <v>8</v>
      </c>
      <c r="C60" s="747"/>
      <c r="D60" s="747"/>
      <c r="F60" s="747"/>
      <c r="G60" s="747"/>
      <c r="H60" s="747"/>
      <c r="I60" s="747">
        <v>3360000</v>
      </c>
      <c r="J60" s="759" t="e">
        <f t="shared" si="1"/>
        <v>#DIV/0!</v>
      </c>
      <c r="K60" s="759" t="e">
        <f t="shared" si="2"/>
        <v>#DIV/0!</v>
      </c>
      <c r="L60" s="747">
        <v>40000</v>
      </c>
      <c r="M60" s="818">
        <f>C60*'[3]Összesen'!N60</f>
        <v>0</v>
      </c>
    </row>
    <row r="61" spans="1:13" ht="22.5">
      <c r="A61" s="758" t="s">
        <v>9</v>
      </c>
      <c r="B61" s="746" t="s">
        <v>6</v>
      </c>
      <c r="C61" s="747"/>
      <c r="D61" s="747"/>
      <c r="F61" s="747"/>
      <c r="G61" s="747"/>
      <c r="H61" s="747"/>
      <c r="I61" s="747"/>
      <c r="J61" s="759" t="e">
        <f t="shared" si="1"/>
        <v>#DIV/0!</v>
      </c>
      <c r="K61" s="759" t="e">
        <f t="shared" si="2"/>
        <v>#DIV/0!</v>
      </c>
      <c r="L61" s="747">
        <v>38000</v>
      </c>
      <c r="M61" s="818">
        <f>C61*'[3]Összesen'!N61</f>
        <v>0</v>
      </c>
    </row>
    <row r="62" spans="1:13" ht="22.5">
      <c r="A62" s="758" t="s">
        <v>10</v>
      </c>
      <c r="B62" s="746" t="s">
        <v>11</v>
      </c>
      <c r="C62" s="747"/>
      <c r="D62" s="747"/>
      <c r="F62" s="747"/>
      <c r="G62" s="747"/>
      <c r="H62" s="747"/>
      <c r="I62" s="747"/>
      <c r="J62" s="759" t="e">
        <f t="shared" si="1"/>
        <v>#DIV/0!</v>
      </c>
      <c r="K62" s="759" t="e">
        <f t="shared" si="2"/>
        <v>#DIV/0!</v>
      </c>
      <c r="L62" s="747">
        <v>38000</v>
      </c>
      <c r="M62" s="818">
        <f>C62*'[3]Összesen'!N62</f>
        <v>0</v>
      </c>
    </row>
    <row r="63" spans="1:13" ht="33.75">
      <c r="A63" s="745" t="s">
        <v>12</v>
      </c>
      <c r="B63" s="746" t="s">
        <v>13</v>
      </c>
      <c r="C63" s="747"/>
      <c r="D63" s="747"/>
      <c r="F63" s="747"/>
      <c r="G63" s="747"/>
      <c r="H63" s="747"/>
      <c r="I63" s="747">
        <v>7242000</v>
      </c>
      <c r="J63" s="759" t="e">
        <f t="shared" si="1"/>
        <v>#DIV/0!</v>
      </c>
      <c r="K63" s="759" t="e">
        <f t="shared" si="2"/>
        <v>#DIV/0!</v>
      </c>
      <c r="L63" s="747">
        <v>112000</v>
      </c>
      <c r="M63" s="818">
        <f>C63*'[3]Összesen'!N63</f>
        <v>0</v>
      </c>
    </row>
    <row r="64" spans="1:13" ht="33.75">
      <c r="A64" s="745" t="s">
        <v>12</v>
      </c>
      <c r="B64" s="746" t="s">
        <v>13</v>
      </c>
      <c r="C64" s="747"/>
      <c r="D64" s="747"/>
      <c r="F64" s="747"/>
      <c r="G64" s="747"/>
      <c r="H64" s="747"/>
      <c r="I64" s="747">
        <v>3173333</v>
      </c>
      <c r="J64" s="759" t="e">
        <f t="shared" si="1"/>
        <v>#DIV/0!</v>
      </c>
      <c r="K64" s="759" t="e">
        <f t="shared" si="2"/>
        <v>#DIV/0!</v>
      </c>
      <c r="L64" s="747">
        <v>106000</v>
      </c>
      <c r="M64" s="818">
        <f>C64*'[3]Összesen'!N64</f>
        <v>0</v>
      </c>
    </row>
    <row r="65" spans="1:13" ht="22.5">
      <c r="A65" s="745" t="s">
        <v>14</v>
      </c>
      <c r="B65" s="746" t="s">
        <v>15</v>
      </c>
      <c r="C65" s="747"/>
      <c r="D65" s="747"/>
      <c r="F65" s="747"/>
      <c r="G65" s="747"/>
      <c r="H65" s="747"/>
      <c r="I65" s="747">
        <v>9617067</v>
      </c>
      <c r="J65" s="759" t="e">
        <f t="shared" si="1"/>
        <v>#DIV/0!</v>
      </c>
      <c r="K65" s="759" t="e">
        <f t="shared" si="2"/>
        <v>#DIV/0!</v>
      </c>
      <c r="L65" s="747">
        <v>156800</v>
      </c>
      <c r="M65" s="818">
        <f>C65*'[3]Összesen'!N65</f>
        <v>0</v>
      </c>
    </row>
    <row r="66" spans="1:13" ht="22.5">
      <c r="A66" s="745" t="s">
        <v>16</v>
      </c>
      <c r="B66" s="746" t="s">
        <v>15</v>
      </c>
      <c r="C66" s="747"/>
      <c r="D66" s="747"/>
      <c r="F66" s="747"/>
      <c r="G66" s="747"/>
      <c r="H66" s="747"/>
      <c r="I66" s="747">
        <v>5697067</v>
      </c>
      <c r="J66" s="759" t="e">
        <f t="shared" si="1"/>
        <v>#DIV/0!</v>
      </c>
      <c r="K66" s="759" t="e">
        <f t="shared" si="2"/>
        <v>#DIV/0!</v>
      </c>
      <c r="L66" s="747">
        <v>148400</v>
      </c>
      <c r="M66" s="818">
        <f>C66*'[3]Összesen'!N66</f>
        <v>0</v>
      </c>
    </row>
    <row r="67" spans="1:13" ht="12.75">
      <c r="A67" s="745" t="s">
        <v>17</v>
      </c>
      <c r="B67" s="747" t="s">
        <v>18</v>
      </c>
      <c r="C67" s="747"/>
      <c r="D67" s="747"/>
      <c r="F67" s="747"/>
      <c r="G67" s="747"/>
      <c r="H67" s="747"/>
      <c r="I67" s="747">
        <v>2016000</v>
      </c>
      <c r="J67" s="759" t="e">
        <f t="shared" si="1"/>
        <v>#DIV/0!</v>
      </c>
      <c r="K67" s="759" t="e">
        <f t="shared" si="2"/>
        <v>#DIV/0!</v>
      </c>
      <c r="L67" s="747">
        <v>67200</v>
      </c>
      <c r="M67" s="818">
        <f>C67*'[3]Összesen'!N67</f>
        <v>0</v>
      </c>
    </row>
    <row r="68" spans="1:13" ht="12.75">
      <c r="A68" s="745" t="s">
        <v>17</v>
      </c>
      <c r="B68" s="747" t="s">
        <v>18</v>
      </c>
      <c r="C68" s="747"/>
      <c r="D68" s="747"/>
      <c r="F68" s="747"/>
      <c r="G68" s="747"/>
      <c r="H68" s="747"/>
      <c r="I68" s="747">
        <v>940800</v>
      </c>
      <c r="J68" s="759" t="e">
        <f t="shared" si="1"/>
        <v>#DIV/0!</v>
      </c>
      <c r="K68" s="759" t="e">
        <f t="shared" si="2"/>
        <v>#DIV/0!</v>
      </c>
      <c r="L68" s="747">
        <v>63600</v>
      </c>
      <c r="M68" s="818">
        <f>C68*'[3]Összesen'!N68</f>
        <v>0</v>
      </c>
    </row>
    <row r="69" spans="1:13" ht="12.75">
      <c r="A69" s="745" t="s">
        <v>19</v>
      </c>
      <c r="B69" s="747" t="s">
        <v>20</v>
      </c>
      <c r="C69" s="747"/>
      <c r="D69" s="747"/>
      <c r="F69" s="747"/>
      <c r="G69" s="747"/>
      <c r="H69" s="747"/>
      <c r="I69" s="747">
        <v>1120000</v>
      </c>
      <c r="J69" s="759" t="e">
        <f t="shared" si="1"/>
        <v>#DIV/0!</v>
      </c>
      <c r="K69" s="759" t="e">
        <f t="shared" si="2"/>
        <v>#DIV/0!</v>
      </c>
      <c r="L69" s="747">
        <v>22000</v>
      </c>
      <c r="M69" s="818">
        <f>C69*'[3]Összesen'!N69</f>
        <v>0</v>
      </c>
    </row>
    <row r="70" spans="1:13" ht="12.75">
      <c r="A70" s="745" t="s">
        <v>19</v>
      </c>
      <c r="B70" s="747" t="s">
        <v>20</v>
      </c>
      <c r="C70" s="796"/>
      <c r="D70" s="747"/>
      <c r="F70" s="796"/>
      <c r="G70" s="747"/>
      <c r="H70" s="747"/>
      <c r="I70" s="747">
        <v>701867</v>
      </c>
      <c r="J70" s="759" t="e">
        <f t="shared" si="1"/>
        <v>#DIV/0!</v>
      </c>
      <c r="K70" s="759" t="e">
        <f t="shared" si="2"/>
        <v>#DIV/0!</v>
      </c>
      <c r="L70" s="747">
        <v>21200</v>
      </c>
      <c r="M70" s="818">
        <f>C70*'[3]Összesen'!N70</f>
        <v>0</v>
      </c>
    </row>
    <row r="71" spans="1:13" ht="12.75">
      <c r="A71" s="758" t="s">
        <v>21</v>
      </c>
      <c r="B71" s="747" t="s">
        <v>22</v>
      </c>
      <c r="C71" s="796">
        <v>312</v>
      </c>
      <c r="D71" s="747"/>
      <c r="F71" s="796">
        <v>312</v>
      </c>
      <c r="G71" s="759">
        <v>10</v>
      </c>
      <c r="H71" s="759">
        <v>0.08</v>
      </c>
      <c r="I71" s="759"/>
      <c r="J71" s="759"/>
      <c r="K71" s="759">
        <f t="shared" si="2"/>
        <v>2.5</v>
      </c>
      <c r="L71" s="747">
        <v>2550000</v>
      </c>
      <c r="M71" s="818">
        <f>F71*'[3]Összesen'!Q71</f>
        <v>4250000</v>
      </c>
    </row>
    <row r="72" spans="1:13" ht="12.75">
      <c r="A72" s="758" t="s">
        <v>23</v>
      </c>
      <c r="B72" s="747" t="s">
        <v>24</v>
      </c>
      <c r="C72" s="796"/>
      <c r="D72" s="747">
        <v>312</v>
      </c>
      <c r="F72" s="796"/>
      <c r="G72" s="759">
        <v>10</v>
      </c>
      <c r="H72" s="759">
        <v>0.08</v>
      </c>
      <c r="I72" s="759">
        <v>1866667</v>
      </c>
      <c r="J72" s="759">
        <f>ROUND(D72/G72*H72,1)</f>
        <v>2.5</v>
      </c>
      <c r="K72" s="759">
        <f t="shared" si="2"/>
        <v>0</v>
      </c>
      <c r="L72" s="747">
        <v>2540000</v>
      </c>
      <c r="M72" s="818">
        <f>D72*'[3]Összesen'!Q72</f>
        <v>2116667</v>
      </c>
    </row>
    <row r="73" spans="1:13" ht="12.75">
      <c r="A73" s="758" t="s">
        <v>25</v>
      </c>
      <c r="B73" s="747" t="s">
        <v>26</v>
      </c>
      <c r="C73" s="796">
        <v>312</v>
      </c>
      <c r="D73" s="747"/>
      <c r="F73" s="796">
        <v>312</v>
      </c>
      <c r="G73" s="759"/>
      <c r="H73" s="759"/>
      <c r="I73" s="759"/>
      <c r="J73" s="759" t="e">
        <f>ROUND(F73/G73*H73,1)</f>
        <v>#DIV/0!</v>
      </c>
      <c r="K73" s="759" t="e">
        <f t="shared" si="2"/>
        <v>#DIV/0!</v>
      </c>
      <c r="L73" s="747">
        <v>20000</v>
      </c>
      <c r="M73" s="818">
        <f>F73*'[3]Összesen'!Q73</f>
        <v>4160000</v>
      </c>
    </row>
    <row r="74" spans="1:13" ht="12.75">
      <c r="A74" s="758" t="s">
        <v>27</v>
      </c>
      <c r="B74" s="747" t="s">
        <v>26</v>
      </c>
      <c r="C74" s="796"/>
      <c r="D74" s="747">
        <v>312</v>
      </c>
      <c r="F74" s="796"/>
      <c r="G74" s="759"/>
      <c r="H74" s="759"/>
      <c r="I74" s="759"/>
      <c r="J74" s="759" t="e">
        <f>ROUND(F74/G74*H74,1)</f>
        <v>#DIV/0!</v>
      </c>
      <c r="K74" s="759" t="e">
        <f t="shared" si="2"/>
        <v>#DIV/0!</v>
      </c>
      <c r="L74" s="747">
        <v>19000</v>
      </c>
      <c r="M74" s="818">
        <f>D74*'[3]Összesen'!Q74</f>
        <v>1976000</v>
      </c>
    </row>
    <row r="75" spans="1:13" ht="12.75">
      <c r="A75" s="758" t="s">
        <v>28</v>
      </c>
      <c r="B75" s="747" t="s">
        <v>29</v>
      </c>
      <c r="C75" s="796"/>
      <c r="D75" s="747"/>
      <c r="F75" s="796"/>
      <c r="G75" s="759">
        <v>8</v>
      </c>
      <c r="H75" s="759">
        <v>0.17</v>
      </c>
      <c r="I75" s="759"/>
      <c r="J75" s="759"/>
      <c r="K75" s="759">
        <f t="shared" si="2"/>
        <v>0</v>
      </c>
      <c r="L75" s="747">
        <v>2550000</v>
      </c>
      <c r="M75" s="818">
        <f>C75*'[3]Összesen'!N75</f>
        <v>0</v>
      </c>
    </row>
    <row r="76" spans="1:13" ht="12.75">
      <c r="A76" s="758" t="s">
        <v>30</v>
      </c>
      <c r="B76" s="747" t="s">
        <v>31</v>
      </c>
      <c r="C76" s="796"/>
      <c r="D76" s="747"/>
      <c r="F76" s="796"/>
      <c r="G76" s="759">
        <v>8</v>
      </c>
      <c r="H76" s="759">
        <v>0.17</v>
      </c>
      <c r="I76" s="759">
        <v>3740000</v>
      </c>
      <c r="J76" s="759">
        <f>ROUND(D76/G76*H76,1)</f>
        <v>0</v>
      </c>
      <c r="K76" s="759">
        <f t="shared" si="2"/>
        <v>0</v>
      </c>
      <c r="L76" s="747">
        <v>2540000</v>
      </c>
      <c r="M76" s="818">
        <f>C76*'[3]Összesen'!N76</f>
        <v>0</v>
      </c>
    </row>
    <row r="77" spans="1:13" ht="12.75">
      <c r="A77" s="758" t="s">
        <v>32</v>
      </c>
      <c r="B77" s="747" t="s">
        <v>26</v>
      </c>
      <c r="C77" s="796"/>
      <c r="D77" s="747"/>
      <c r="F77" s="796"/>
      <c r="G77" s="759"/>
      <c r="H77" s="759"/>
      <c r="I77" s="759"/>
      <c r="J77" s="759" t="e">
        <f>ROUND(F77/G77*H77,1)</f>
        <v>#DIV/0!</v>
      </c>
      <c r="K77" s="759" t="e">
        <f t="shared" si="2"/>
        <v>#DIV/0!</v>
      </c>
      <c r="L77" s="747">
        <v>51000</v>
      </c>
      <c r="M77" s="818">
        <f>C77*'[3]Összesen'!N77</f>
        <v>0</v>
      </c>
    </row>
    <row r="78" spans="1:13" ht="12.75">
      <c r="A78" s="758" t="s">
        <v>33</v>
      </c>
      <c r="B78" s="747" t="s">
        <v>26</v>
      </c>
      <c r="C78" s="759"/>
      <c r="D78" s="747"/>
      <c r="F78" s="759"/>
      <c r="G78" s="759"/>
      <c r="H78" s="759"/>
      <c r="I78" s="759"/>
      <c r="J78" s="759" t="e">
        <f>ROUND(F78/G78*H78,1)</f>
        <v>#DIV/0!</v>
      </c>
      <c r="K78" s="759" t="e">
        <f t="shared" si="2"/>
        <v>#DIV/0!</v>
      </c>
      <c r="L78" s="747">
        <v>48500</v>
      </c>
      <c r="M78" s="818">
        <f>C78*'[3]Összesen'!N78</f>
        <v>0</v>
      </c>
    </row>
    <row r="79" spans="1:13" ht="12.75">
      <c r="A79" s="758" t="s">
        <v>34</v>
      </c>
      <c r="B79" s="747" t="s">
        <v>35</v>
      </c>
      <c r="C79" s="747"/>
      <c r="D79" s="747"/>
      <c r="F79" s="747"/>
      <c r="G79" s="747">
        <v>25</v>
      </c>
      <c r="H79" s="759">
        <v>1.3</v>
      </c>
      <c r="I79" s="747">
        <v>17680000</v>
      </c>
      <c r="J79" s="759"/>
      <c r="K79" s="759">
        <f t="shared" si="2"/>
        <v>0</v>
      </c>
      <c r="L79" s="747">
        <v>2550000</v>
      </c>
      <c r="M79" s="818">
        <f>C79*'[3]Összesen'!N79</f>
        <v>0</v>
      </c>
    </row>
    <row r="80" spans="1:13" ht="12.75">
      <c r="A80" s="758" t="s">
        <v>36</v>
      </c>
      <c r="B80" s="747" t="s">
        <v>37</v>
      </c>
      <c r="C80" s="747"/>
      <c r="D80" s="747"/>
      <c r="F80" s="747"/>
      <c r="G80" s="747">
        <v>25</v>
      </c>
      <c r="H80" s="759">
        <v>1.3</v>
      </c>
      <c r="I80" s="747"/>
      <c r="J80" s="759">
        <f>ROUND(D80/G80*H80,1)</f>
        <v>0</v>
      </c>
      <c r="K80" s="759">
        <f t="shared" si="2"/>
        <v>0</v>
      </c>
      <c r="L80" s="747">
        <v>2540000</v>
      </c>
      <c r="M80" s="818">
        <f>C80*'[3]Összesen'!N80</f>
        <v>0</v>
      </c>
    </row>
    <row r="81" spans="1:13" ht="12.75">
      <c r="A81" s="758" t="s">
        <v>38</v>
      </c>
      <c r="B81" s="747" t="s">
        <v>39</v>
      </c>
      <c r="C81" s="747"/>
      <c r="D81" s="747"/>
      <c r="F81" s="747"/>
      <c r="G81" s="747"/>
      <c r="H81" s="747"/>
      <c r="I81" s="747">
        <v>2480000</v>
      </c>
      <c r="J81" s="759" t="e">
        <f aca="true" t="shared" si="3" ref="J81:J102">ROUND(F81/G81*H81,1)</f>
        <v>#DIV/0!</v>
      </c>
      <c r="K81" s="759" t="e">
        <f t="shared" si="2"/>
        <v>#DIV/0!</v>
      </c>
      <c r="L81" s="747">
        <v>186000</v>
      </c>
      <c r="M81" s="818">
        <f>C81*'[3]Összesen'!N81</f>
        <v>0</v>
      </c>
    </row>
    <row r="82" spans="1:13" ht="12.75">
      <c r="A82" s="758" t="s">
        <v>40</v>
      </c>
      <c r="B82" s="747" t="s">
        <v>39</v>
      </c>
      <c r="C82" s="747"/>
      <c r="D82" s="747"/>
      <c r="F82" s="747"/>
      <c r="G82" s="747"/>
      <c r="H82" s="747"/>
      <c r="I82" s="747"/>
      <c r="J82" s="759" t="e">
        <f t="shared" si="3"/>
        <v>#DIV/0!</v>
      </c>
      <c r="K82" s="759" t="e">
        <f t="shared" si="2"/>
        <v>#DIV/0!</v>
      </c>
      <c r="L82" s="747">
        <v>177000</v>
      </c>
      <c r="M82" s="818">
        <f>C82*'[3]Összesen'!N82</f>
        <v>0</v>
      </c>
    </row>
    <row r="83" spans="1:13" ht="12.75">
      <c r="A83" s="758"/>
      <c r="B83" s="747" t="s">
        <v>41</v>
      </c>
      <c r="C83" s="747"/>
      <c r="D83" s="747"/>
      <c r="F83" s="747"/>
      <c r="G83" s="747">
        <v>25</v>
      </c>
      <c r="H83" s="747">
        <v>1.3</v>
      </c>
      <c r="I83" s="747"/>
      <c r="J83" s="759">
        <f t="shared" si="3"/>
        <v>0</v>
      </c>
      <c r="K83" s="759">
        <f t="shared" si="2"/>
        <v>0</v>
      </c>
      <c r="L83" s="747"/>
      <c r="M83" s="818">
        <f>C83*'[3]Összesen'!N83</f>
        <v>0</v>
      </c>
    </row>
    <row r="84" spans="1:13" ht="12.75">
      <c r="A84" s="758"/>
      <c r="B84" s="747" t="s">
        <v>42</v>
      </c>
      <c r="C84" s="747"/>
      <c r="D84" s="747"/>
      <c r="F84" s="747"/>
      <c r="G84" s="747">
        <v>25</v>
      </c>
      <c r="H84" s="747">
        <v>1.3</v>
      </c>
      <c r="I84" s="747"/>
      <c r="J84" s="759">
        <f t="shared" si="3"/>
        <v>0</v>
      </c>
      <c r="K84" s="759">
        <f t="shared" si="2"/>
        <v>0</v>
      </c>
      <c r="L84" s="747"/>
      <c r="M84" s="818">
        <f>C84*'[3]Összesen'!N84</f>
        <v>0</v>
      </c>
    </row>
    <row r="85" spans="1:13" ht="22.5">
      <c r="A85" s="758" t="s">
        <v>43</v>
      </c>
      <c r="B85" s="746" t="s">
        <v>44</v>
      </c>
      <c r="C85" s="747"/>
      <c r="D85" s="747"/>
      <c r="F85" s="747"/>
      <c r="G85" s="747"/>
      <c r="H85" s="747"/>
      <c r="I85" s="747"/>
      <c r="J85" s="759" t="e">
        <f t="shared" si="3"/>
        <v>#DIV/0!</v>
      </c>
      <c r="K85" s="759" t="e">
        <f t="shared" si="2"/>
        <v>#DIV/0!</v>
      </c>
      <c r="L85" s="747">
        <v>240000</v>
      </c>
      <c r="M85" s="818">
        <f>C85*'[3]Összesen'!N85</f>
        <v>0</v>
      </c>
    </row>
    <row r="86" spans="1:13" ht="22.5">
      <c r="A86" s="758" t="s">
        <v>43</v>
      </c>
      <c r="B86" s="746" t="s">
        <v>44</v>
      </c>
      <c r="C86" s="747"/>
      <c r="D86" s="747"/>
      <c r="F86" s="747"/>
      <c r="G86" s="747"/>
      <c r="H86" s="747"/>
      <c r="I86" s="747"/>
      <c r="J86" s="759" t="e">
        <f t="shared" si="3"/>
        <v>#DIV/0!</v>
      </c>
      <c r="K86" s="759" t="e">
        <f t="shared" si="2"/>
        <v>#DIV/0!</v>
      </c>
      <c r="L86" s="747">
        <v>239000</v>
      </c>
      <c r="M86" s="818">
        <f>C86*'[3]Összesen'!N86</f>
        <v>0</v>
      </c>
    </row>
    <row r="87" spans="1:13" ht="12.75">
      <c r="A87" s="758" t="s">
        <v>45</v>
      </c>
      <c r="B87" s="746" t="s">
        <v>46</v>
      </c>
      <c r="C87" s="747"/>
      <c r="D87" s="747"/>
      <c r="F87" s="747"/>
      <c r="G87" s="747"/>
      <c r="H87" s="747"/>
      <c r="I87" s="747">
        <v>512000</v>
      </c>
      <c r="J87" s="759" t="e">
        <f t="shared" si="3"/>
        <v>#DIV/0!</v>
      </c>
      <c r="K87" s="759" t="e">
        <f t="shared" si="2"/>
        <v>#DIV/0!</v>
      </c>
      <c r="L87" s="747">
        <v>384000</v>
      </c>
      <c r="M87" s="818">
        <f>C87*'[3]Összesen'!N87</f>
        <v>0</v>
      </c>
    </row>
    <row r="88" spans="1:13" ht="12.75">
      <c r="A88" s="758" t="s">
        <v>45</v>
      </c>
      <c r="B88" s="747" t="s">
        <v>46</v>
      </c>
      <c r="C88" s="747">
        <v>1</v>
      </c>
      <c r="D88" s="747"/>
      <c r="F88" s="747">
        <v>1</v>
      </c>
      <c r="G88" s="747"/>
      <c r="H88" s="747"/>
      <c r="I88" s="747">
        <v>896000</v>
      </c>
      <c r="J88" s="759" t="e">
        <f t="shared" si="3"/>
        <v>#DIV/0!</v>
      </c>
      <c r="K88" s="759" t="e">
        <f t="shared" si="2"/>
        <v>#DIV/0!</v>
      </c>
      <c r="L88" s="747">
        <v>384000</v>
      </c>
      <c r="M88" s="818">
        <f>F88*'[3]Összesen'!Q88</f>
        <v>256000</v>
      </c>
    </row>
    <row r="89" spans="1:13" ht="12.75">
      <c r="A89" s="758" t="s">
        <v>45</v>
      </c>
      <c r="B89" s="746" t="s">
        <v>46</v>
      </c>
      <c r="C89" s="747"/>
      <c r="D89" s="747"/>
      <c r="F89" s="747"/>
      <c r="G89" s="747"/>
      <c r="H89" s="747"/>
      <c r="I89" s="747"/>
      <c r="J89" s="759" t="e">
        <f t="shared" si="3"/>
        <v>#DIV/0!</v>
      </c>
      <c r="K89" s="759" t="e">
        <f t="shared" si="2"/>
        <v>#DIV/0!</v>
      </c>
      <c r="L89" s="747">
        <v>382400</v>
      </c>
      <c r="M89" s="818">
        <f>F89*'[3]Összesen'!Q89</f>
        <v>0</v>
      </c>
    </row>
    <row r="90" spans="1:13" ht="12.75">
      <c r="A90" s="758" t="s">
        <v>45</v>
      </c>
      <c r="B90" s="747" t="s">
        <v>46</v>
      </c>
      <c r="C90" s="747"/>
      <c r="D90" s="747">
        <v>1</v>
      </c>
      <c r="F90" s="747"/>
      <c r="G90" s="747"/>
      <c r="H90" s="747"/>
      <c r="I90" s="747"/>
      <c r="J90" s="759" t="e">
        <f t="shared" si="3"/>
        <v>#DIV/0!</v>
      </c>
      <c r="K90" s="759" t="e">
        <f t="shared" si="2"/>
        <v>#DIV/0!</v>
      </c>
      <c r="L90" s="747">
        <v>382400</v>
      </c>
      <c r="M90" s="818">
        <f>D90*'[3]Összesen'!Q90</f>
        <v>127466.5</v>
      </c>
    </row>
    <row r="91" spans="1:13" ht="12.75">
      <c r="A91" s="758" t="s">
        <v>47</v>
      </c>
      <c r="B91" s="746" t="s">
        <v>48</v>
      </c>
      <c r="C91" s="747"/>
      <c r="D91" s="747"/>
      <c r="F91" s="747"/>
      <c r="G91" s="747"/>
      <c r="H91" s="747"/>
      <c r="I91" s="747">
        <v>10112000</v>
      </c>
      <c r="J91" s="759" t="e">
        <f t="shared" si="3"/>
        <v>#DIV/0!</v>
      </c>
      <c r="K91" s="759" t="e">
        <f aca="true" t="shared" si="4" ref="K91:K122">ROUND(F91/G91*H91,1)</f>
        <v>#DIV/0!</v>
      </c>
      <c r="L91" s="747">
        <v>192000</v>
      </c>
      <c r="M91" s="818">
        <f>F91*'[3]Összesen'!Q91</f>
        <v>0</v>
      </c>
    </row>
    <row r="92" spans="1:13" ht="12.75">
      <c r="A92" s="758" t="s">
        <v>49</v>
      </c>
      <c r="B92" s="746" t="s">
        <v>48</v>
      </c>
      <c r="C92" s="747">
        <v>2</v>
      </c>
      <c r="D92" s="747"/>
      <c r="F92" s="747">
        <v>2</v>
      </c>
      <c r="G92" s="747"/>
      <c r="H92" s="747"/>
      <c r="I92" s="747"/>
      <c r="J92" s="759" t="e">
        <f t="shared" si="3"/>
        <v>#DIV/0!</v>
      </c>
      <c r="K92" s="759" t="e">
        <f t="shared" si="4"/>
        <v>#DIV/0!</v>
      </c>
      <c r="L92" s="747">
        <v>192000</v>
      </c>
      <c r="M92" s="818">
        <f>F92*'[3]Összesen'!Q92</f>
        <v>256000</v>
      </c>
    </row>
    <row r="93" spans="1:13" ht="12.75">
      <c r="A93" s="758" t="s">
        <v>50</v>
      </c>
      <c r="B93" s="746" t="s">
        <v>48</v>
      </c>
      <c r="C93" s="747"/>
      <c r="D93" s="747"/>
      <c r="F93" s="747"/>
      <c r="G93" s="747"/>
      <c r="H93" s="747"/>
      <c r="I93" s="747">
        <v>2304000</v>
      </c>
      <c r="J93" s="759" t="e">
        <f t="shared" si="3"/>
        <v>#DIV/0!</v>
      </c>
      <c r="K93" s="759" t="e">
        <f t="shared" si="4"/>
        <v>#DIV/0!</v>
      </c>
      <c r="L93" s="747">
        <v>192000</v>
      </c>
      <c r="M93" s="818">
        <f>F93*'[3]Összesen'!Q93</f>
        <v>0</v>
      </c>
    </row>
    <row r="94" spans="1:13" ht="12.75">
      <c r="A94" s="758" t="s">
        <v>47</v>
      </c>
      <c r="B94" s="746" t="s">
        <v>48</v>
      </c>
      <c r="C94" s="747"/>
      <c r="D94" s="747"/>
      <c r="F94" s="747"/>
      <c r="G94" s="747"/>
      <c r="H94" s="747"/>
      <c r="I94" s="747"/>
      <c r="J94" s="759" t="e">
        <f t="shared" si="3"/>
        <v>#DIV/0!</v>
      </c>
      <c r="K94" s="759" t="e">
        <f t="shared" si="4"/>
        <v>#DIV/0!</v>
      </c>
      <c r="L94" s="747">
        <v>191200</v>
      </c>
      <c r="M94" s="818">
        <f>F94*'[3]Összesen'!Q94</f>
        <v>0</v>
      </c>
    </row>
    <row r="95" spans="1:13" ht="12.75">
      <c r="A95" s="758" t="s">
        <v>49</v>
      </c>
      <c r="B95" s="746" t="s">
        <v>48</v>
      </c>
      <c r="C95" s="747"/>
      <c r="D95" s="747">
        <v>2</v>
      </c>
      <c r="E95" s="760"/>
      <c r="F95" s="747"/>
      <c r="G95" s="747"/>
      <c r="H95" s="747"/>
      <c r="I95" s="747"/>
      <c r="J95" s="759" t="e">
        <f t="shared" si="3"/>
        <v>#DIV/0!</v>
      </c>
      <c r="K95" s="759" t="e">
        <f t="shared" si="4"/>
        <v>#DIV/0!</v>
      </c>
      <c r="L95" s="747">
        <v>191200</v>
      </c>
      <c r="M95" s="818">
        <f>D95*'[3]Összesen'!Q95</f>
        <v>127466.72727272728</v>
      </c>
    </row>
    <row r="96" spans="1:13" ht="12.75">
      <c r="A96" s="758" t="s">
        <v>50</v>
      </c>
      <c r="B96" s="746" t="s">
        <v>48</v>
      </c>
      <c r="C96" s="747"/>
      <c r="D96" s="747"/>
      <c r="E96" s="760"/>
      <c r="F96" s="747"/>
      <c r="G96" s="747"/>
      <c r="H96" s="747"/>
      <c r="I96" s="747">
        <v>2496000</v>
      </c>
      <c r="J96" s="759" t="e">
        <f t="shared" si="3"/>
        <v>#DIV/0!</v>
      </c>
      <c r="K96" s="759" t="e">
        <f t="shared" si="4"/>
        <v>#DIV/0!</v>
      </c>
      <c r="L96" s="747">
        <v>191200</v>
      </c>
      <c r="M96" s="818">
        <f>F96*'[3]Összesen'!Q96</f>
        <v>0</v>
      </c>
    </row>
    <row r="97" spans="1:13" ht="22.5">
      <c r="A97" s="758" t="s">
        <v>51</v>
      </c>
      <c r="B97" s="746" t="s">
        <v>52</v>
      </c>
      <c r="C97" s="747"/>
      <c r="D97" s="747"/>
      <c r="E97" s="760"/>
      <c r="F97" s="747"/>
      <c r="G97" s="747"/>
      <c r="H97" s="747"/>
      <c r="I97" s="747"/>
      <c r="J97" s="759" t="e">
        <f t="shared" si="3"/>
        <v>#DIV/0!</v>
      </c>
      <c r="K97" s="759" t="e">
        <f t="shared" si="4"/>
        <v>#DIV/0!</v>
      </c>
      <c r="L97" s="747">
        <v>144000</v>
      </c>
      <c r="M97" s="818">
        <f>F97*'[3]Összesen'!Q97</f>
        <v>0</v>
      </c>
    </row>
    <row r="98" spans="1:13" ht="22.5">
      <c r="A98" s="758" t="s">
        <v>53</v>
      </c>
      <c r="B98" s="746" t="s">
        <v>52</v>
      </c>
      <c r="C98" s="747">
        <v>19</v>
      </c>
      <c r="D98" s="747"/>
      <c r="E98" s="760"/>
      <c r="F98" s="747">
        <v>19</v>
      </c>
      <c r="G98" s="747"/>
      <c r="H98" s="747"/>
      <c r="I98" s="747"/>
      <c r="J98" s="759" t="e">
        <f t="shared" si="3"/>
        <v>#DIV/0!</v>
      </c>
      <c r="K98" s="759" t="e">
        <f t="shared" si="4"/>
        <v>#DIV/0!</v>
      </c>
      <c r="L98" s="747">
        <v>144000</v>
      </c>
      <c r="M98" s="818">
        <f>F98*'[3]Összesen'!Q98</f>
        <v>1824000</v>
      </c>
    </row>
    <row r="99" spans="1:13" ht="22.5">
      <c r="A99" s="758" t="s">
        <v>54</v>
      </c>
      <c r="B99" s="746" t="s">
        <v>52</v>
      </c>
      <c r="C99" s="747"/>
      <c r="D99" s="747"/>
      <c r="E99" s="760"/>
      <c r="F99" s="747"/>
      <c r="G99" s="747"/>
      <c r="H99" s="747"/>
      <c r="I99" s="747"/>
      <c r="J99" s="759" t="e">
        <f t="shared" si="3"/>
        <v>#DIV/0!</v>
      </c>
      <c r="K99" s="759" t="e">
        <f t="shared" si="4"/>
        <v>#DIV/0!</v>
      </c>
      <c r="L99" s="747">
        <v>144000</v>
      </c>
      <c r="M99" s="818">
        <f>F99*'[3]Összesen'!Q99</f>
        <v>0</v>
      </c>
    </row>
    <row r="100" spans="1:13" ht="22.5">
      <c r="A100" s="758" t="s">
        <v>51</v>
      </c>
      <c r="B100" s="746" t="s">
        <v>52</v>
      </c>
      <c r="C100" s="747"/>
      <c r="D100" s="747"/>
      <c r="E100" s="760"/>
      <c r="F100" s="747"/>
      <c r="G100" s="747"/>
      <c r="H100" s="747"/>
      <c r="I100" s="747"/>
      <c r="J100" s="759" t="e">
        <f t="shared" si="3"/>
        <v>#DIV/0!</v>
      </c>
      <c r="K100" s="759" t="e">
        <f t="shared" si="4"/>
        <v>#DIV/0!</v>
      </c>
      <c r="L100" s="747">
        <v>143400</v>
      </c>
      <c r="M100" s="818">
        <f>F100*'[3]Összesen'!Q100</f>
        <v>0</v>
      </c>
    </row>
    <row r="101" spans="1:13" ht="22.5">
      <c r="A101" s="758" t="s">
        <v>53</v>
      </c>
      <c r="B101" s="746" t="s">
        <v>52</v>
      </c>
      <c r="C101" s="747"/>
      <c r="D101" s="747">
        <v>19</v>
      </c>
      <c r="E101" s="760"/>
      <c r="F101" s="747"/>
      <c r="G101" s="747"/>
      <c r="H101" s="747"/>
      <c r="I101" s="747"/>
      <c r="J101" s="759" t="e">
        <f t="shared" si="3"/>
        <v>#DIV/0!</v>
      </c>
      <c r="K101" s="759" t="e">
        <f t="shared" si="4"/>
        <v>#DIV/0!</v>
      </c>
      <c r="L101" s="747">
        <v>143400</v>
      </c>
      <c r="M101" s="818">
        <f>D101*'[3]Összesen'!Q101</f>
        <v>908200</v>
      </c>
    </row>
    <row r="102" spans="1:13" ht="22.5">
      <c r="A102" s="758" t="s">
        <v>54</v>
      </c>
      <c r="B102" s="746" t="s">
        <v>52</v>
      </c>
      <c r="C102" s="747"/>
      <c r="D102" s="747"/>
      <c r="E102" s="760"/>
      <c r="F102" s="747"/>
      <c r="G102" s="747"/>
      <c r="H102" s="747"/>
      <c r="I102" s="747"/>
      <c r="J102" s="759" t="e">
        <f t="shared" si="3"/>
        <v>#DIV/0!</v>
      </c>
      <c r="K102" s="759" t="e">
        <f t="shared" si="4"/>
        <v>#DIV/0!</v>
      </c>
      <c r="L102" s="747">
        <v>143400</v>
      </c>
      <c r="M102" s="818">
        <f>F102*'[3]Összesen'!Q102</f>
        <v>0</v>
      </c>
    </row>
    <row r="103" spans="1:13" ht="12.75">
      <c r="A103" s="758" t="s">
        <v>55</v>
      </c>
      <c r="B103" s="747" t="s">
        <v>56</v>
      </c>
      <c r="C103" s="747"/>
      <c r="D103" s="747"/>
      <c r="E103" s="760"/>
      <c r="F103" s="747"/>
      <c r="G103" s="759">
        <v>25</v>
      </c>
      <c r="H103" s="759">
        <v>0.24</v>
      </c>
      <c r="I103" s="759">
        <v>170000</v>
      </c>
      <c r="J103" s="759"/>
      <c r="K103" s="759">
        <f t="shared" si="4"/>
        <v>0</v>
      </c>
      <c r="L103" s="747">
        <v>2550000</v>
      </c>
      <c r="M103" s="818">
        <f>F103*'[3]Összesen'!Q103</f>
        <v>0</v>
      </c>
    </row>
    <row r="104" spans="1:13" ht="12.75">
      <c r="A104" s="758" t="s">
        <v>55</v>
      </c>
      <c r="B104" s="747" t="s">
        <v>57</v>
      </c>
      <c r="C104" s="747">
        <v>61</v>
      </c>
      <c r="D104" s="747"/>
      <c r="E104" s="760"/>
      <c r="F104" s="747">
        <v>61</v>
      </c>
      <c r="G104" s="759">
        <v>25</v>
      </c>
      <c r="H104" s="759">
        <v>0.16</v>
      </c>
      <c r="I104" s="759">
        <v>935000</v>
      </c>
      <c r="J104" s="759"/>
      <c r="K104" s="759">
        <f t="shared" si="4"/>
        <v>0.4</v>
      </c>
      <c r="L104" s="747">
        <v>2550000</v>
      </c>
      <c r="M104" s="818">
        <f>F104*'[3]Összesen'!Q104</f>
        <v>669032.2580645161</v>
      </c>
    </row>
    <row r="105" spans="1:13" ht="12.75">
      <c r="A105" s="758" t="s">
        <v>58</v>
      </c>
      <c r="B105" s="747" t="s">
        <v>59</v>
      </c>
      <c r="C105" s="747">
        <v>154</v>
      </c>
      <c r="D105" s="747"/>
      <c r="E105" s="760"/>
      <c r="F105" s="747">
        <v>154</v>
      </c>
      <c r="G105" s="759">
        <v>21</v>
      </c>
      <c r="H105" s="759">
        <v>0.27</v>
      </c>
      <c r="I105" s="759">
        <v>2890000</v>
      </c>
      <c r="J105" s="759"/>
      <c r="K105" s="759">
        <f t="shared" si="4"/>
        <v>2</v>
      </c>
      <c r="L105" s="747">
        <v>2550000</v>
      </c>
      <c r="M105" s="818">
        <f>F105*'[3]Összesen'!Q105</f>
        <v>3406319.7026022305</v>
      </c>
    </row>
    <row r="106" spans="1:13" ht="12.75">
      <c r="A106" s="758" t="s">
        <v>60</v>
      </c>
      <c r="B106" s="747" t="s">
        <v>61</v>
      </c>
      <c r="C106" s="747">
        <v>65</v>
      </c>
      <c r="D106" s="747"/>
      <c r="E106" s="760"/>
      <c r="F106" s="747">
        <v>65</v>
      </c>
      <c r="G106" s="759">
        <v>17</v>
      </c>
      <c r="H106" s="759">
        <v>0.27</v>
      </c>
      <c r="I106" s="759">
        <v>1530000</v>
      </c>
      <c r="J106" s="759"/>
      <c r="K106" s="759">
        <f t="shared" si="4"/>
        <v>1</v>
      </c>
      <c r="L106" s="747">
        <v>2550000</v>
      </c>
      <c r="M106" s="818">
        <f>F106*'[3]Összesen'!Q106</f>
        <v>1729565.2173913042</v>
      </c>
    </row>
    <row r="107" spans="1:13" ht="12.75">
      <c r="A107" s="758" t="s">
        <v>62</v>
      </c>
      <c r="B107" s="747" t="s">
        <v>66</v>
      </c>
      <c r="C107" s="747">
        <v>68</v>
      </c>
      <c r="D107" s="747"/>
      <c r="E107" s="760"/>
      <c r="F107" s="747">
        <v>68</v>
      </c>
      <c r="G107" s="759">
        <v>16</v>
      </c>
      <c r="H107" s="759">
        <v>0.27</v>
      </c>
      <c r="I107" s="759">
        <v>1615000</v>
      </c>
      <c r="J107" s="759"/>
      <c r="K107" s="759">
        <f t="shared" si="4"/>
        <v>1.1</v>
      </c>
      <c r="L107" s="747">
        <v>2550000</v>
      </c>
      <c r="M107" s="818">
        <f>F107*'[3]Összesen'!Q107</f>
        <v>1943716.8141592918</v>
      </c>
    </row>
    <row r="108" spans="1:13" ht="12.75">
      <c r="A108" s="758" t="s">
        <v>67</v>
      </c>
      <c r="B108" s="747" t="s">
        <v>56</v>
      </c>
      <c r="C108" s="759"/>
      <c r="D108" s="747"/>
      <c r="E108" s="760"/>
      <c r="F108" s="759"/>
      <c r="G108" s="759">
        <v>25</v>
      </c>
      <c r="H108" s="759">
        <v>0.34</v>
      </c>
      <c r="I108" s="759"/>
      <c r="J108" s="759">
        <f>ROUND(D108/G108*H108,1)</f>
        <v>0</v>
      </c>
      <c r="K108" s="759">
        <f t="shared" si="4"/>
        <v>0</v>
      </c>
      <c r="L108" s="747">
        <v>2540000</v>
      </c>
      <c r="M108" s="818">
        <f>F108*'[3]Összesen'!Q108</f>
        <v>0</v>
      </c>
    </row>
    <row r="109" spans="1:13" ht="12.75">
      <c r="A109" s="758" t="s">
        <v>68</v>
      </c>
      <c r="B109" s="747" t="s">
        <v>57</v>
      </c>
      <c r="C109" s="759"/>
      <c r="D109" s="747">
        <v>85</v>
      </c>
      <c r="E109" s="760"/>
      <c r="F109" s="759"/>
      <c r="G109" s="759">
        <v>25</v>
      </c>
      <c r="H109" s="759">
        <v>0.23</v>
      </c>
      <c r="I109" s="759"/>
      <c r="J109" s="759">
        <f>ROUND(D109/G109*H109,1)</f>
        <v>0.8</v>
      </c>
      <c r="K109" s="759">
        <f t="shared" si="4"/>
        <v>0</v>
      </c>
      <c r="L109" s="747">
        <v>2540000</v>
      </c>
      <c r="M109" s="818">
        <f>D109*'[3]Összesen'!Q109</f>
        <v>479777.9666666667</v>
      </c>
    </row>
    <row r="110" spans="1:13" ht="12.75">
      <c r="A110" s="758" t="s">
        <v>69</v>
      </c>
      <c r="B110" s="747" t="s">
        <v>70</v>
      </c>
      <c r="C110" s="759"/>
      <c r="D110" s="747">
        <v>224</v>
      </c>
      <c r="E110" s="760"/>
      <c r="F110" s="759"/>
      <c r="G110" s="759">
        <v>21</v>
      </c>
      <c r="H110" s="759">
        <v>0.31</v>
      </c>
      <c r="I110" s="759"/>
      <c r="J110" s="759">
        <f>ROUND(D110/G110*H110,1)</f>
        <v>3.3</v>
      </c>
      <c r="K110" s="759">
        <f t="shared" si="4"/>
        <v>0</v>
      </c>
      <c r="L110" s="747">
        <v>2540000</v>
      </c>
      <c r="M110" s="818">
        <f>D110*'[3]Összesen'!Q110</f>
        <v>2437703.3213367607</v>
      </c>
    </row>
    <row r="111" spans="1:13" ht="12.75">
      <c r="A111" s="758" t="s">
        <v>71</v>
      </c>
      <c r="B111" s="747" t="s">
        <v>66</v>
      </c>
      <c r="C111" s="759"/>
      <c r="D111" s="747">
        <v>65</v>
      </c>
      <c r="E111" s="760"/>
      <c r="F111" s="759"/>
      <c r="G111" s="759">
        <v>16</v>
      </c>
      <c r="H111" s="759">
        <v>0.31</v>
      </c>
      <c r="I111" s="759"/>
      <c r="J111" s="759">
        <f>ROUND(D111/G111*H111,1)</f>
        <v>1.3</v>
      </c>
      <c r="K111" s="759">
        <f t="shared" si="4"/>
        <v>0</v>
      </c>
      <c r="L111" s="747">
        <v>2540000</v>
      </c>
      <c r="M111" s="818">
        <f>D111*'[3]Összesen'!Q111</f>
        <v>909246.5652173912</v>
      </c>
    </row>
    <row r="112" spans="1:13" ht="12.75">
      <c r="A112" s="745" t="s">
        <v>72</v>
      </c>
      <c r="B112" s="747" t="s">
        <v>73</v>
      </c>
      <c r="C112" s="747"/>
      <c r="D112" s="747"/>
      <c r="E112" s="760"/>
      <c r="F112" s="747"/>
      <c r="G112" s="747"/>
      <c r="H112" s="747"/>
      <c r="I112" s="747">
        <v>3630000</v>
      </c>
      <c r="J112" s="759" t="e">
        <f aca="true" t="shared" si="5" ref="J112:J143">ROUND(F112/G112*H112,1)</f>
        <v>#DIV/0!</v>
      </c>
      <c r="K112" s="759" t="e">
        <f t="shared" si="4"/>
        <v>#DIV/0!</v>
      </c>
      <c r="L112" s="747">
        <v>45000</v>
      </c>
      <c r="M112" s="818">
        <f>F112*'[3]Összesen'!Q112</f>
        <v>0</v>
      </c>
    </row>
    <row r="113" spans="1:13" ht="12.75">
      <c r="A113" s="745" t="s">
        <v>74</v>
      </c>
      <c r="B113" s="747" t="s">
        <v>73</v>
      </c>
      <c r="C113" s="747"/>
      <c r="D113" s="747"/>
      <c r="E113" s="760"/>
      <c r="F113" s="747"/>
      <c r="G113" s="747"/>
      <c r="H113" s="747"/>
      <c r="I113" s="747"/>
      <c r="J113" s="759" t="e">
        <f t="shared" si="5"/>
        <v>#DIV/0!</v>
      </c>
      <c r="K113" s="759" t="e">
        <f t="shared" si="4"/>
        <v>#DIV/0!</v>
      </c>
      <c r="L113" s="747">
        <v>45000</v>
      </c>
      <c r="M113" s="818">
        <f>F113*'[3]Összesen'!Q113</f>
        <v>0</v>
      </c>
    </row>
    <row r="114" spans="1:13" ht="12.75">
      <c r="A114" s="745" t="s">
        <v>75</v>
      </c>
      <c r="B114" s="747" t="s">
        <v>73</v>
      </c>
      <c r="C114" s="747"/>
      <c r="D114" s="747"/>
      <c r="E114" s="760"/>
      <c r="F114" s="747"/>
      <c r="G114" s="747"/>
      <c r="H114" s="747"/>
      <c r="I114" s="747">
        <v>1890000</v>
      </c>
      <c r="J114" s="759" t="e">
        <f t="shared" si="5"/>
        <v>#DIV/0!</v>
      </c>
      <c r="K114" s="759" t="e">
        <f t="shared" si="4"/>
        <v>#DIV/0!</v>
      </c>
      <c r="L114" s="747">
        <v>45000</v>
      </c>
      <c r="M114" s="818">
        <f>F114*'[3]Összesen'!Q114</f>
        <v>0</v>
      </c>
    </row>
    <row r="115" spans="1:13" ht="12.75">
      <c r="A115" s="745" t="s">
        <v>76</v>
      </c>
      <c r="B115" s="747" t="s">
        <v>73</v>
      </c>
      <c r="C115" s="747"/>
      <c r="D115" s="747"/>
      <c r="E115" s="760"/>
      <c r="F115" s="747"/>
      <c r="G115" s="747"/>
      <c r="H115" s="747"/>
      <c r="I115" s="747"/>
      <c r="J115" s="759" t="e">
        <f t="shared" si="5"/>
        <v>#DIV/0!</v>
      </c>
      <c r="K115" s="759" t="e">
        <f t="shared" si="4"/>
        <v>#DIV/0!</v>
      </c>
      <c r="L115" s="747">
        <v>43000</v>
      </c>
      <c r="M115" s="818">
        <f>F115*'[3]Összesen'!Q115</f>
        <v>0</v>
      </c>
    </row>
    <row r="116" spans="1:13" ht="12.75">
      <c r="A116" s="745" t="s">
        <v>77</v>
      </c>
      <c r="B116" s="747" t="s">
        <v>73</v>
      </c>
      <c r="C116" s="747"/>
      <c r="D116" s="747"/>
      <c r="E116" s="760"/>
      <c r="F116" s="747"/>
      <c r="G116" s="747"/>
      <c r="H116" s="747"/>
      <c r="I116" s="747"/>
      <c r="J116" s="759" t="e">
        <f t="shared" si="5"/>
        <v>#DIV/0!</v>
      </c>
      <c r="K116" s="759" t="e">
        <f t="shared" si="4"/>
        <v>#DIV/0!</v>
      </c>
      <c r="L116" s="747">
        <v>43000</v>
      </c>
      <c r="M116" s="818">
        <f>F116*'[3]Összesen'!Q116</f>
        <v>0</v>
      </c>
    </row>
    <row r="117" spans="1:13" ht="12.75">
      <c r="A117" s="745" t="s">
        <v>78</v>
      </c>
      <c r="B117" s="747" t="s">
        <v>73</v>
      </c>
      <c r="C117" s="747"/>
      <c r="D117" s="747"/>
      <c r="E117" s="760"/>
      <c r="F117" s="747"/>
      <c r="G117" s="747"/>
      <c r="H117" s="747"/>
      <c r="I117" s="747"/>
      <c r="J117" s="759" t="e">
        <f t="shared" si="5"/>
        <v>#DIV/0!</v>
      </c>
      <c r="K117" s="759" t="e">
        <f t="shared" si="4"/>
        <v>#DIV/0!</v>
      </c>
      <c r="L117" s="747">
        <v>43000</v>
      </c>
      <c r="M117" s="818">
        <f>F117*'[3]Összesen'!Q117</f>
        <v>0</v>
      </c>
    </row>
    <row r="118" spans="1:13" ht="12.75">
      <c r="A118" s="758" t="s">
        <v>79</v>
      </c>
      <c r="B118" s="761" t="s">
        <v>80</v>
      </c>
      <c r="C118" s="747"/>
      <c r="D118" s="747"/>
      <c r="E118" s="760"/>
      <c r="F118" s="747"/>
      <c r="G118" s="747"/>
      <c r="H118" s="747"/>
      <c r="I118" s="747">
        <v>2049667</v>
      </c>
      <c r="J118" s="759" t="e">
        <f t="shared" si="5"/>
        <v>#DIV/0!</v>
      </c>
      <c r="K118" s="759" t="e">
        <f t="shared" si="4"/>
        <v>#DIV/0!</v>
      </c>
      <c r="L118" s="747">
        <v>71500</v>
      </c>
      <c r="M118" s="818">
        <f>F118*'[3]Összesen'!Q118</f>
        <v>0</v>
      </c>
    </row>
    <row r="119" spans="1:13" ht="12.75">
      <c r="A119" s="758" t="s">
        <v>81</v>
      </c>
      <c r="B119" s="761" t="s">
        <v>80</v>
      </c>
      <c r="C119" s="747"/>
      <c r="D119" s="747"/>
      <c r="E119" s="760"/>
      <c r="F119" s="747"/>
      <c r="G119" s="747"/>
      <c r="H119" s="747"/>
      <c r="I119" s="747">
        <v>715000</v>
      </c>
      <c r="J119" s="759" t="e">
        <f t="shared" si="5"/>
        <v>#DIV/0!</v>
      </c>
      <c r="K119" s="759" t="e">
        <f t="shared" si="4"/>
        <v>#DIV/0!</v>
      </c>
      <c r="L119" s="747">
        <v>68000</v>
      </c>
      <c r="M119" s="818">
        <f>F119*'[3]Összesen'!Q119</f>
        <v>0</v>
      </c>
    </row>
    <row r="120" spans="1:13" ht="22.5">
      <c r="A120" s="758" t="s">
        <v>82</v>
      </c>
      <c r="B120" s="746" t="s">
        <v>83</v>
      </c>
      <c r="C120" s="747"/>
      <c r="D120" s="747"/>
      <c r="E120" s="760"/>
      <c r="F120" s="747"/>
      <c r="G120" s="747"/>
      <c r="H120" s="747"/>
      <c r="I120" s="747">
        <v>4830000</v>
      </c>
      <c r="J120" s="759" t="e">
        <f t="shared" si="5"/>
        <v>#DIV/0!</v>
      </c>
      <c r="K120" s="759" t="e">
        <f t="shared" si="4"/>
        <v>#DIV/0!</v>
      </c>
      <c r="L120" s="747">
        <v>18000</v>
      </c>
      <c r="M120" s="818">
        <f>F120*'[3]Összesen'!Q120</f>
        <v>0</v>
      </c>
    </row>
    <row r="121" spans="1:13" ht="22.5">
      <c r="A121" s="758" t="s">
        <v>84</v>
      </c>
      <c r="B121" s="746" t="s">
        <v>83</v>
      </c>
      <c r="C121" s="747"/>
      <c r="D121" s="747"/>
      <c r="E121" s="760"/>
      <c r="F121" s="747"/>
      <c r="G121" s="747"/>
      <c r="H121" s="747"/>
      <c r="I121" s="747">
        <v>2850000</v>
      </c>
      <c r="J121" s="759" t="e">
        <f t="shared" si="5"/>
        <v>#DIV/0!</v>
      </c>
      <c r="K121" s="759" t="e">
        <f t="shared" si="4"/>
        <v>#DIV/0!</v>
      </c>
      <c r="L121" s="747">
        <v>18000</v>
      </c>
      <c r="M121" s="818">
        <f>F121*'[3]Összesen'!Q121</f>
        <v>0</v>
      </c>
    </row>
    <row r="122" spans="1:13" ht="12.75">
      <c r="A122" s="758" t="s">
        <v>85</v>
      </c>
      <c r="B122" s="747" t="s">
        <v>86</v>
      </c>
      <c r="C122" s="747"/>
      <c r="D122" s="747"/>
      <c r="E122" s="760"/>
      <c r="F122" s="747"/>
      <c r="G122" s="759"/>
      <c r="H122" s="759"/>
      <c r="I122" s="759">
        <v>4530000</v>
      </c>
      <c r="J122" s="759" t="e">
        <f t="shared" si="5"/>
        <v>#DIV/0!</v>
      </c>
      <c r="K122" s="759" t="e">
        <f t="shared" si="4"/>
        <v>#DIV/0!</v>
      </c>
      <c r="L122" s="747">
        <v>45000</v>
      </c>
      <c r="M122" s="818">
        <f>F122*'[3]Összesen'!Q122</f>
        <v>0</v>
      </c>
    </row>
    <row r="123" spans="1:13" ht="12.75">
      <c r="A123" s="758" t="s">
        <v>87</v>
      </c>
      <c r="B123" s="747" t="s">
        <v>86</v>
      </c>
      <c r="C123" s="759"/>
      <c r="D123" s="747"/>
      <c r="E123" s="760"/>
      <c r="F123" s="759"/>
      <c r="G123" s="759"/>
      <c r="H123" s="759"/>
      <c r="I123" s="759">
        <v>1740000</v>
      </c>
      <c r="J123" s="759" t="e">
        <f t="shared" si="5"/>
        <v>#DIV/0!</v>
      </c>
      <c r="K123" s="759" t="e">
        <f aca="true" t="shared" si="6" ref="K123:K143">ROUND(F123/G123*H123,1)</f>
        <v>#DIV/0!</v>
      </c>
      <c r="L123" s="747">
        <v>42800</v>
      </c>
      <c r="M123" s="818">
        <f>F123*'[3]Összesen'!Q123</f>
        <v>0</v>
      </c>
    </row>
    <row r="124" spans="1:13" ht="12.75">
      <c r="A124" s="758" t="s">
        <v>88</v>
      </c>
      <c r="B124" s="747" t="s">
        <v>89</v>
      </c>
      <c r="C124" s="747">
        <v>15</v>
      </c>
      <c r="D124" s="747"/>
      <c r="E124" s="760"/>
      <c r="F124" s="747">
        <v>15</v>
      </c>
      <c r="G124" s="747"/>
      <c r="H124" s="747"/>
      <c r="I124" s="747"/>
      <c r="J124" s="759" t="e">
        <f t="shared" si="5"/>
        <v>#DIV/0!</v>
      </c>
      <c r="K124" s="759" t="e">
        <f t="shared" si="6"/>
        <v>#DIV/0!</v>
      </c>
      <c r="L124" s="747">
        <v>45000</v>
      </c>
      <c r="M124" s="818">
        <f>F124*'[3]Összesen'!Q124</f>
        <v>450000</v>
      </c>
    </row>
    <row r="125" spans="1:13" ht="12.75">
      <c r="A125" s="758" t="s">
        <v>90</v>
      </c>
      <c r="B125" s="747" t="s">
        <v>91</v>
      </c>
      <c r="C125" s="747">
        <v>11</v>
      </c>
      <c r="D125" s="747"/>
      <c r="E125" s="760"/>
      <c r="F125" s="747">
        <v>11</v>
      </c>
      <c r="G125" s="747"/>
      <c r="H125" s="747"/>
      <c r="I125" s="747"/>
      <c r="J125" s="759" t="e">
        <f t="shared" si="5"/>
        <v>#DIV/0!</v>
      </c>
      <c r="K125" s="759" t="e">
        <f t="shared" si="6"/>
        <v>#DIV/0!</v>
      </c>
      <c r="L125" s="747">
        <v>45000</v>
      </c>
      <c r="M125" s="818">
        <f>F125*'[3]Összesen'!Q125</f>
        <v>330000</v>
      </c>
    </row>
    <row r="126" spans="1:13" ht="12.75">
      <c r="A126" s="758" t="s">
        <v>85</v>
      </c>
      <c r="B126" s="747" t="s">
        <v>92</v>
      </c>
      <c r="C126" s="747">
        <v>47</v>
      </c>
      <c r="D126" s="747"/>
      <c r="E126" s="760"/>
      <c r="F126" s="747">
        <v>47</v>
      </c>
      <c r="G126" s="747"/>
      <c r="H126" s="747"/>
      <c r="I126" s="747"/>
      <c r="J126" s="759" t="e">
        <f t="shared" si="5"/>
        <v>#DIV/0!</v>
      </c>
      <c r="K126" s="759" t="e">
        <f t="shared" si="6"/>
        <v>#DIV/0!</v>
      </c>
      <c r="L126" s="747">
        <v>45000</v>
      </c>
      <c r="M126" s="818">
        <f>F126*'[3]Összesen'!Q126</f>
        <v>1410000</v>
      </c>
    </row>
    <row r="127" spans="1:13" ht="12.75">
      <c r="A127" s="758" t="s">
        <v>87</v>
      </c>
      <c r="B127" s="747" t="s">
        <v>89</v>
      </c>
      <c r="C127" s="747"/>
      <c r="D127" s="747">
        <v>12</v>
      </c>
      <c r="E127" s="760"/>
      <c r="F127" s="747"/>
      <c r="G127" s="747"/>
      <c r="H127" s="747"/>
      <c r="I127" s="747"/>
      <c r="J127" s="759" t="e">
        <f t="shared" si="5"/>
        <v>#DIV/0!</v>
      </c>
      <c r="K127" s="759" t="e">
        <f t="shared" si="6"/>
        <v>#DIV/0!</v>
      </c>
      <c r="L127" s="747">
        <v>42800</v>
      </c>
      <c r="M127" s="818">
        <f>D127*'[3]Összesen'!Q127</f>
        <v>171200</v>
      </c>
    </row>
    <row r="128" spans="1:13" ht="12.75">
      <c r="A128" s="758" t="s">
        <v>88</v>
      </c>
      <c r="B128" s="747" t="s">
        <v>91</v>
      </c>
      <c r="C128" s="747"/>
      <c r="D128" s="747">
        <v>25</v>
      </c>
      <c r="E128" s="760"/>
      <c r="F128" s="747"/>
      <c r="G128" s="747"/>
      <c r="H128" s="747"/>
      <c r="I128" s="747"/>
      <c r="J128" s="759" t="e">
        <f t="shared" si="5"/>
        <v>#DIV/0!</v>
      </c>
      <c r="K128" s="759" t="e">
        <f t="shared" si="6"/>
        <v>#DIV/0!</v>
      </c>
      <c r="L128" s="747">
        <v>42800</v>
      </c>
      <c r="M128" s="818">
        <f>D128*'[3]Összesen'!Q128</f>
        <v>356666.6666666666</v>
      </c>
    </row>
    <row r="129" spans="1:13" ht="12.75">
      <c r="A129" s="758" t="s">
        <v>90</v>
      </c>
      <c r="B129" s="747" t="s">
        <v>92</v>
      </c>
      <c r="C129" s="747"/>
      <c r="D129" s="747">
        <v>35</v>
      </c>
      <c r="E129" s="760"/>
      <c r="F129" s="747"/>
      <c r="G129" s="747"/>
      <c r="H129" s="747"/>
      <c r="I129" s="747"/>
      <c r="J129" s="759" t="e">
        <f t="shared" si="5"/>
        <v>#DIV/0!</v>
      </c>
      <c r="K129" s="759" t="e">
        <f t="shared" si="6"/>
        <v>#DIV/0!</v>
      </c>
      <c r="L129" s="747">
        <v>42800</v>
      </c>
      <c r="M129" s="818">
        <f>D129*'[3]Összesen'!Q129</f>
        <v>499333.3333333333</v>
      </c>
    </row>
    <row r="130" spans="1:13" ht="12.75">
      <c r="A130" s="758" t="s">
        <v>93</v>
      </c>
      <c r="B130" s="747" t="s">
        <v>94</v>
      </c>
      <c r="C130" s="747"/>
      <c r="D130" s="747"/>
      <c r="E130" s="760"/>
      <c r="F130" s="747"/>
      <c r="G130" s="747"/>
      <c r="H130" s="747"/>
      <c r="I130" s="747">
        <v>576000</v>
      </c>
      <c r="J130" s="759" t="e">
        <f t="shared" si="5"/>
        <v>#DIV/0!</v>
      </c>
      <c r="K130" s="759" t="e">
        <f t="shared" si="6"/>
        <v>#DIV/0!</v>
      </c>
      <c r="L130" s="747"/>
      <c r="M130" s="818"/>
    </row>
    <row r="131" spans="1:13" ht="12.75">
      <c r="A131" s="758" t="s">
        <v>95</v>
      </c>
      <c r="B131" s="747" t="s">
        <v>96</v>
      </c>
      <c r="C131" s="747"/>
      <c r="D131" s="747">
        <v>33</v>
      </c>
      <c r="E131" s="760"/>
      <c r="F131" s="747"/>
      <c r="G131" s="747"/>
      <c r="H131" s="747"/>
      <c r="I131" s="747"/>
      <c r="J131" s="759" t="e">
        <f t="shared" si="5"/>
        <v>#DIV/0!</v>
      </c>
      <c r="K131" s="759" t="e">
        <f t="shared" si="6"/>
        <v>#DIV/0!</v>
      </c>
      <c r="L131" s="747">
        <v>20000</v>
      </c>
      <c r="M131" s="818">
        <f>D131*'[3]Összesen'!Q131</f>
        <v>660000</v>
      </c>
    </row>
    <row r="132" spans="1:13" ht="22.5">
      <c r="A132" s="758" t="s">
        <v>97</v>
      </c>
      <c r="B132" s="746" t="s">
        <v>98</v>
      </c>
      <c r="C132" s="747"/>
      <c r="D132" s="747"/>
      <c r="E132" s="760"/>
      <c r="F132" s="747"/>
      <c r="G132" s="747"/>
      <c r="H132" s="747"/>
      <c r="I132" s="747">
        <v>44961000</v>
      </c>
      <c r="J132" s="759" t="e">
        <f t="shared" si="5"/>
        <v>#DIV/0!</v>
      </c>
      <c r="K132" s="759" t="e">
        <f t="shared" si="6"/>
        <v>#DIV/0!</v>
      </c>
      <c r="L132" s="747">
        <v>65000</v>
      </c>
      <c r="M132" s="818">
        <f>F132*'[3]Összesen'!Q132</f>
        <v>0</v>
      </c>
    </row>
    <row r="133" spans="1:13" ht="12.75">
      <c r="A133" s="758" t="s">
        <v>99</v>
      </c>
      <c r="B133" s="746" t="s">
        <v>100</v>
      </c>
      <c r="C133" s="747"/>
      <c r="D133" s="747">
        <v>221</v>
      </c>
      <c r="E133" s="760"/>
      <c r="F133" s="747"/>
      <c r="G133" s="747"/>
      <c r="H133" s="747"/>
      <c r="I133" s="747"/>
      <c r="J133" s="759" t="e">
        <f t="shared" si="5"/>
        <v>#DIV/0!</v>
      </c>
      <c r="K133" s="759" t="e">
        <f t="shared" si="6"/>
        <v>#DIV/0!</v>
      </c>
      <c r="L133" s="747">
        <v>65000</v>
      </c>
      <c r="M133" s="818">
        <f>D133*'[3]Összesen'!Q133</f>
        <v>14365000</v>
      </c>
    </row>
    <row r="134" spans="1:13" ht="12.75">
      <c r="A134" s="758" t="s">
        <v>101</v>
      </c>
      <c r="B134" s="746" t="s">
        <v>102</v>
      </c>
      <c r="C134" s="747"/>
      <c r="D134" s="747"/>
      <c r="E134" s="760"/>
      <c r="F134" s="747"/>
      <c r="G134" s="747"/>
      <c r="H134" s="747"/>
      <c r="I134" s="747"/>
      <c r="J134" s="759" t="e">
        <f t="shared" si="5"/>
        <v>#DIV/0!</v>
      </c>
      <c r="K134" s="759" t="e">
        <f t="shared" si="6"/>
        <v>#DIV/0!</v>
      </c>
      <c r="L134" s="747">
        <v>65000</v>
      </c>
      <c r="M134" s="818">
        <f>F134*'[3]Összesen'!Q134</f>
        <v>0</v>
      </c>
    </row>
    <row r="135" spans="1:13" ht="22.5">
      <c r="A135" s="758" t="s">
        <v>103</v>
      </c>
      <c r="B135" s="746" t="s">
        <v>104</v>
      </c>
      <c r="C135" s="747"/>
      <c r="D135" s="747"/>
      <c r="E135" s="760"/>
      <c r="F135" s="747"/>
      <c r="G135" s="747"/>
      <c r="H135" s="747"/>
      <c r="I135" s="747"/>
      <c r="J135" s="759" t="e">
        <f t="shared" si="5"/>
        <v>#DIV/0!</v>
      </c>
      <c r="K135" s="759" t="e">
        <f t="shared" si="6"/>
        <v>#DIV/0!</v>
      </c>
      <c r="L135" s="747">
        <v>65000</v>
      </c>
      <c r="M135" s="818">
        <f>F135*'[3]Összesen'!Q135</f>
        <v>0</v>
      </c>
    </row>
    <row r="136" spans="1:13" ht="22.5">
      <c r="A136" s="758" t="s">
        <v>105</v>
      </c>
      <c r="B136" s="746" t="s">
        <v>106</v>
      </c>
      <c r="C136" s="747"/>
      <c r="D136" s="747"/>
      <c r="E136" s="760"/>
      <c r="F136" s="747"/>
      <c r="G136" s="747"/>
      <c r="H136" s="747"/>
      <c r="I136" s="747"/>
      <c r="J136" s="759" t="e">
        <f t="shared" si="5"/>
        <v>#DIV/0!</v>
      </c>
      <c r="K136" s="759" t="e">
        <f t="shared" si="6"/>
        <v>#DIV/0!</v>
      </c>
      <c r="L136" s="747">
        <v>65000</v>
      </c>
      <c r="M136" s="818">
        <f>F136*'[3]Összesen'!Q136</f>
        <v>0</v>
      </c>
    </row>
    <row r="137" spans="1:13" ht="22.5">
      <c r="A137" s="758" t="s">
        <v>107</v>
      </c>
      <c r="B137" s="746" t="s">
        <v>108</v>
      </c>
      <c r="C137" s="747"/>
      <c r="D137" s="747"/>
      <c r="E137" s="760"/>
      <c r="F137" s="747"/>
      <c r="G137" s="747"/>
      <c r="H137" s="747"/>
      <c r="I137" s="747"/>
      <c r="J137" s="759" t="e">
        <f t="shared" si="5"/>
        <v>#DIV/0!</v>
      </c>
      <c r="K137" s="759" t="e">
        <f t="shared" si="6"/>
        <v>#DIV/0!</v>
      </c>
      <c r="L137" s="747">
        <v>65000</v>
      </c>
      <c r="M137" s="818">
        <f>F137*'[3]Összesen'!Q137</f>
        <v>0</v>
      </c>
    </row>
    <row r="138" spans="1:13" ht="12.75">
      <c r="A138" s="758" t="s">
        <v>109</v>
      </c>
      <c r="B138" s="747" t="s">
        <v>110</v>
      </c>
      <c r="C138" s="747"/>
      <c r="D138" s="747">
        <v>264</v>
      </c>
      <c r="E138" s="760"/>
      <c r="F138" s="747">
        <v>229</v>
      </c>
      <c r="G138" s="747"/>
      <c r="H138" s="747"/>
      <c r="I138" s="747">
        <v>952000</v>
      </c>
      <c r="J138" s="759" t="e">
        <f t="shared" si="5"/>
        <v>#DIV/0!</v>
      </c>
      <c r="K138" s="759" t="e">
        <f t="shared" si="6"/>
        <v>#DIV/0!</v>
      </c>
      <c r="L138" s="747">
        <v>10000</v>
      </c>
      <c r="M138" s="818">
        <v>2640000</v>
      </c>
    </row>
    <row r="139" spans="1:13" ht="12.75">
      <c r="A139" s="758" t="s">
        <v>111</v>
      </c>
      <c r="B139" s="747" t="s">
        <v>112</v>
      </c>
      <c r="C139" s="747"/>
      <c r="D139" s="747">
        <v>630</v>
      </c>
      <c r="E139" s="760"/>
      <c r="F139" s="747"/>
      <c r="G139" s="747"/>
      <c r="H139" s="747"/>
      <c r="I139" s="747">
        <v>2741000</v>
      </c>
      <c r="J139" s="759" t="e">
        <f t="shared" si="5"/>
        <v>#DIV/0!</v>
      </c>
      <c r="K139" s="759" t="e">
        <f t="shared" si="6"/>
        <v>#DIV/0!</v>
      </c>
      <c r="L139" s="747">
        <v>1000</v>
      </c>
      <c r="M139" s="818">
        <f>D139*'[3]Összesen'!Q139</f>
        <v>630000</v>
      </c>
    </row>
    <row r="140" spans="1:13" ht="12.75">
      <c r="A140" s="758" t="s">
        <v>113</v>
      </c>
      <c r="B140" s="747" t="s">
        <v>114</v>
      </c>
      <c r="C140" s="747"/>
      <c r="D140" s="747"/>
      <c r="E140" s="760"/>
      <c r="F140" s="747"/>
      <c r="G140" s="747"/>
      <c r="H140" s="747"/>
      <c r="I140" s="747">
        <v>5520000</v>
      </c>
      <c r="J140" s="759" t="e">
        <f t="shared" si="5"/>
        <v>#DIV/0!</v>
      </c>
      <c r="K140" s="759" t="e">
        <f t="shared" si="6"/>
        <v>#DIV/0!</v>
      </c>
      <c r="L140" s="747">
        <v>240000</v>
      </c>
      <c r="M140" s="818"/>
    </row>
    <row r="141" spans="1:13" ht="12.75">
      <c r="A141" s="758" t="s">
        <v>113</v>
      </c>
      <c r="B141" s="747" t="s">
        <v>114</v>
      </c>
      <c r="C141" s="747"/>
      <c r="D141" s="747"/>
      <c r="E141" s="760"/>
      <c r="F141" s="747"/>
      <c r="G141" s="747"/>
      <c r="H141" s="747"/>
      <c r="I141" s="747"/>
      <c r="J141" s="759" t="e">
        <f t="shared" si="5"/>
        <v>#DIV/0!</v>
      </c>
      <c r="K141" s="759" t="e">
        <f t="shared" si="6"/>
        <v>#DIV/0!</v>
      </c>
      <c r="L141" s="747">
        <v>239000</v>
      </c>
      <c r="M141" s="818"/>
    </row>
    <row r="142" spans="1:13" ht="12.75">
      <c r="A142" s="758" t="s">
        <v>115</v>
      </c>
      <c r="B142" s="747" t="s">
        <v>116</v>
      </c>
      <c r="C142" s="747"/>
      <c r="D142" s="747"/>
      <c r="E142" s="760"/>
      <c r="F142" s="747"/>
      <c r="G142" s="747"/>
      <c r="H142" s="747"/>
      <c r="I142" s="747">
        <v>2600000</v>
      </c>
      <c r="J142" s="759" t="e">
        <f t="shared" si="5"/>
        <v>#DIV/0!</v>
      </c>
      <c r="K142" s="759" t="e">
        <f t="shared" si="6"/>
        <v>#DIV/0!</v>
      </c>
      <c r="L142" s="747">
        <v>325000</v>
      </c>
      <c r="M142" s="818"/>
    </row>
    <row r="143" spans="1:13" ht="12.75">
      <c r="A143" s="758" t="s">
        <v>115</v>
      </c>
      <c r="B143" s="747" t="s">
        <v>116</v>
      </c>
      <c r="C143" s="747"/>
      <c r="D143" s="747"/>
      <c r="E143" s="760"/>
      <c r="F143" s="747"/>
      <c r="G143" s="747"/>
      <c r="H143" s="747"/>
      <c r="I143" s="747"/>
      <c r="J143" s="759" t="e">
        <f t="shared" si="5"/>
        <v>#DIV/0!</v>
      </c>
      <c r="K143" s="759" t="e">
        <f t="shared" si="6"/>
        <v>#DIV/0!</v>
      </c>
      <c r="L143" s="747">
        <v>322000</v>
      </c>
      <c r="M143" s="818">
        <f>F143*'[3]Összesen'!Q143</f>
        <v>0</v>
      </c>
    </row>
    <row r="144" spans="1:13" ht="12.75">
      <c r="A144" s="758"/>
      <c r="B144" s="747" t="s">
        <v>117</v>
      </c>
      <c r="C144" s="747"/>
      <c r="D144" s="747">
        <v>630</v>
      </c>
      <c r="E144" s="760"/>
      <c r="F144" s="747"/>
      <c r="G144" s="747"/>
      <c r="H144" s="747"/>
      <c r="I144" s="747"/>
      <c r="J144" s="759"/>
      <c r="K144" s="759"/>
      <c r="L144" s="747">
        <v>430</v>
      </c>
      <c r="M144" s="818">
        <v>269640</v>
      </c>
    </row>
    <row r="145" spans="1:13" ht="12.75">
      <c r="A145" s="758"/>
      <c r="B145" s="747" t="s">
        <v>117</v>
      </c>
      <c r="C145" s="747"/>
      <c r="D145" s="747"/>
      <c r="E145" s="760"/>
      <c r="F145" s="747"/>
      <c r="G145" s="747"/>
      <c r="H145" s="747"/>
      <c r="I145" s="747"/>
      <c r="J145" s="759"/>
      <c r="K145" s="759"/>
      <c r="L145" s="747">
        <v>430</v>
      </c>
      <c r="M145" s="818">
        <f>F145*'[3]Összesen'!Q145</f>
        <v>0</v>
      </c>
    </row>
    <row r="146" spans="1:13" ht="23.25" customHeight="1">
      <c r="A146" s="758">
        <v>18</v>
      </c>
      <c r="B146" s="746" t="s">
        <v>118</v>
      </c>
      <c r="C146" s="747"/>
      <c r="D146" s="747"/>
      <c r="E146" s="760"/>
      <c r="F146" s="747"/>
      <c r="G146" s="747"/>
      <c r="H146" s="747"/>
      <c r="I146" s="747"/>
      <c r="J146" s="759"/>
      <c r="K146" s="759" t="e">
        <f>ROUND(F146/G146*H146,1)</f>
        <v>#DIV/0!</v>
      </c>
      <c r="L146" s="747"/>
      <c r="M146" s="818">
        <f>F146*'[3]Összesen'!Q146</f>
        <v>0</v>
      </c>
    </row>
    <row r="147" spans="1:13" ht="13.5" thickBot="1">
      <c r="A147" s="1143" t="s">
        <v>119</v>
      </c>
      <c r="B147" s="1144"/>
      <c r="C147" s="1144"/>
      <c r="D147" s="1144"/>
      <c r="E147" s="1144"/>
      <c r="F147" s="1144"/>
      <c r="G147" s="1144"/>
      <c r="H147" s="1144"/>
      <c r="I147" s="1144"/>
      <c r="J147" s="1144"/>
      <c r="K147" s="1144"/>
      <c r="L147" s="747">
        <v>1061</v>
      </c>
      <c r="M147" s="802">
        <f>SUM(M39:M146)</f>
        <v>166976911.5126384</v>
      </c>
    </row>
    <row r="148" spans="1:13" ht="13.5" thickBot="1">
      <c r="A148" s="764"/>
      <c r="B148" s="764"/>
      <c r="C148" s="764"/>
      <c r="D148" s="764"/>
      <c r="E148" s="764"/>
      <c r="F148" s="764"/>
      <c r="G148" s="764"/>
      <c r="H148" s="764"/>
      <c r="I148" s="764"/>
      <c r="J148" s="764"/>
      <c r="K148" s="764"/>
      <c r="L148" s="764"/>
      <c r="M148" s="819"/>
    </row>
    <row r="149" spans="1:13" ht="13.5" thickBot="1">
      <c r="A149" s="765" t="s">
        <v>120</v>
      </c>
      <c r="B149" s="766" t="s">
        <v>121</v>
      </c>
      <c r="C149" s="766">
        <v>62</v>
      </c>
      <c r="D149" s="766"/>
      <c r="E149" s="766">
        <v>283</v>
      </c>
      <c r="F149" s="766">
        <v>62</v>
      </c>
      <c r="G149" s="766"/>
      <c r="H149" s="766"/>
      <c r="I149" s="766"/>
      <c r="J149" s="766"/>
      <c r="K149" s="766"/>
      <c r="L149" s="767">
        <v>11700</v>
      </c>
      <c r="M149" s="749">
        <v>483600</v>
      </c>
    </row>
    <row r="150" spans="1:13" ht="12.75">
      <c r="A150" s="765" t="s">
        <v>120</v>
      </c>
      <c r="B150" s="766" t="s">
        <v>122</v>
      </c>
      <c r="C150" s="770"/>
      <c r="D150" s="770">
        <v>62</v>
      </c>
      <c r="E150" s="770"/>
      <c r="F150" s="770"/>
      <c r="G150" s="770"/>
      <c r="H150" s="770"/>
      <c r="I150" s="770"/>
      <c r="J150" s="770"/>
      <c r="K150" s="770"/>
      <c r="L150" s="771">
        <v>11700</v>
      </c>
      <c r="M150" s="749">
        <v>241800</v>
      </c>
    </row>
    <row r="151" spans="1:13" ht="1.5" customHeight="1">
      <c r="A151" s="745"/>
      <c r="B151" s="747"/>
      <c r="C151" s="747"/>
      <c r="D151" s="747"/>
      <c r="E151" s="747"/>
      <c r="F151" s="747"/>
      <c r="G151" s="747"/>
      <c r="H151" s="747"/>
      <c r="I151" s="747"/>
      <c r="J151" s="747"/>
      <c r="K151" s="747"/>
      <c r="L151" s="771"/>
      <c r="M151" s="749"/>
    </row>
    <row r="152" spans="1:13" ht="12.75" hidden="1">
      <c r="A152" s="745"/>
      <c r="B152" s="747"/>
      <c r="C152" s="747"/>
      <c r="D152" s="747"/>
      <c r="E152" s="747"/>
      <c r="F152" s="770"/>
      <c r="G152" s="770"/>
      <c r="H152" s="770"/>
      <c r="I152" s="770"/>
      <c r="J152" s="770"/>
      <c r="K152" s="770"/>
      <c r="L152" s="771"/>
      <c r="M152" s="749"/>
    </row>
    <row r="153" spans="1:13" ht="22.5" customHeight="1" hidden="1">
      <c r="A153" s="772"/>
      <c r="B153" s="773"/>
      <c r="C153" s="747"/>
      <c r="D153" s="747"/>
      <c r="E153" s="747"/>
      <c r="F153" s="770"/>
      <c r="G153" s="770"/>
      <c r="H153" s="770"/>
      <c r="I153" s="770"/>
      <c r="J153" s="770"/>
      <c r="K153" s="770"/>
      <c r="L153" s="771"/>
      <c r="M153" s="749"/>
    </row>
    <row r="154" spans="1:13" ht="24" customHeight="1" hidden="1">
      <c r="A154" s="745"/>
      <c r="B154" s="746"/>
      <c r="C154" s="747"/>
      <c r="D154" s="747"/>
      <c r="E154" s="747"/>
      <c r="F154" s="747"/>
      <c r="G154" s="747"/>
      <c r="H154" s="747"/>
      <c r="I154" s="747"/>
      <c r="J154" s="747"/>
      <c r="K154" s="747"/>
      <c r="L154" s="771"/>
      <c r="M154" s="749"/>
    </row>
    <row r="155" spans="1:13" ht="24" customHeight="1" hidden="1">
      <c r="A155" s="745"/>
      <c r="B155" s="746"/>
      <c r="C155" s="747"/>
      <c r="D155" s="747"/>
      <c r="E155" s="747"/>
      <c r="F155" s="747"/>
      <c r="G155" s="747"/>
      <c r="H155" s="747"/>
      <c r="I155" s="747"/>
      <c r="J155" s="747"/>
      <c r="K155" s="747"/>
      <c r="L155" s="771"/>
      <c r="M155" s="749"/>
    </row>
    <row r="156" spans="1:13" ht="12.75" hidden="1">
      <c r="A156" s="745"/>
      <c r="B156" s="747"/>
      <c r="C156" s="747"/>
      <c r="D156" s="747"/>
      <c r="E156" s="747"/>
      <c r="F156" s="747"/>
      <c r="G156" s="747"/>
      <c r="H156" s="747"/>
      <c r="I156" s="747"/>
      <c r="J156" s="747"/>
      <c r="K156" s="747"/>
      <c r="L156" s="771"/>
      <c r="M156" s="749"/>
    </row>
    <row r="157" spans="1:13" ht="12.75" hidden="1">
      <c r="A157" s="745"/>
      <c r="B157" s="747"/>
      <c r="C157" s="747"/>
      <c r="D157" s="747"/>
      <c r="E157" s="747"/>
      <c r="F157" s="770"/>
      <c r="G157" s="770"/>
      <c r="H157" s="770"/>
      <c r="I157" s="770"/>
      <c r="J157" s="770"/>
      <c r="K157" s="770"/>
      <c r="L157" s="771"/>
      <c r="M157" s="749"/>
    </row>
    <row r="158" spans="1:13" ht="12.75" hidden="1">
      <c r="A158" s="745"/>
      <c r="B158" s="747"/>
      <c r="C158" s="747"/>
      <c r="D158" s="747"/>
      <c r="E158" s="747"/>
      <c r="F158" s="770"/>
      <c r="G158" s="770"/>
      <c r="H158" s="770"/>
      <c r="I158" s="770"/>
      <c r="J158" s="770"/>
      <c r="K158" s="770"/>
      <c r="L158" s="771"/>
      <c r="M158" s="749"/>
    </row>
    <row r="159" spans="1:13" ht="12.75" hidden="1">
      <c r="A159" s="745"/>
      <c r="B159" s="747"/>
      <c r="C159" s="747"/>
      <c r="D159" s="747"/>
      <c r="E159" s="747"/>
      <c r="F159" s="770"/>
      <c r="G159" s="770"/>
      <c r="H159" s="770"/>
      <c r="I159" s="770"/>
      <c r="J159" s="770"/>
      <c r="K159" s="770"/>
      <c r="L159" s="771"/>
      <c r="M159" s="749"/>
    </row>
    <row r="160" spans="1:13" ht="12.75" hidden="1">
      <c r="A160" s="745"/>
      <c r="B160" s="747"/>
      <c r="C160" s="747"/>
      <c r="D160" s="747"/>
      <c r="E160" s="747"/>
      <c r="F160" s="770"/>
      <c r="G160" s="770"/>
      <c r="H160" s="770"/>
      <c r="I160" s="770"/>
      <c r="J160" s="770"/>
      <c r="K160" s="770"/>
      <c r="L160" s="771"/>
      <c r="M160" s="749"/>
    </row>
    <row r="161" spans="1:13" ht="13.5" thickBot="1">
      <c r="A161" s="1143"/>
      <c r="B161" s="1144"/>
      <c r="C161" s="1144"/>
      <c r="D161" s="1144"/>
      <c r="E161" s="1144"/>
      <c r="F161" s="1144"/>
      <c r="G161" s="1144"/>
      <c r="H161" s="1144"/>
      <c r="I161" s="1144"/>
      <c r="J161" s="1144"/>
      <c r="K161" s="1144"/>
      <c r="L161" s="762"/>
      <c r="M161" s="802">
        <f>SUM(M149:M160)</f>
        <v>725400</v>
      </c>
    </row>
    <row r="162" spans="1:13" ht="0.75" customHeight="1">
      <c r="A162" s="774"/>
      <c r="B162" s="774"/>
      <c r="C162" s="774"/>
      <c r="D162" s="774"/>
      <c r="E162" s="774"/>
      <c r="F162" s="774"/>
      <c r="G162" s="774"/>
      <c r="H162" s="774"/>
      <c r="I162" s="774"/>
      <c r="J162" s="774"/>
      <c r="K162" s="774"/>
      <c r="L162" s="774"/>
      <c r="M162" s="820"/>
    </row>
    <row r="163" spans="1:13" ht="12.75" hidden="1">
      <c r="A163" s="775" t="s">
        <v>139</v>
      </c>
      <c r="B163" s="776" t="s">
        <v>140</v>
      </c>
      <c r="C163" s="776"/>
      <c r="D163" s="776"/>
      <c r="E163" s="776"/>
      <c r="F163" s="776"/>
      <c r="G163" s="776"/>
      <c r="H163" s="776"/>
      <c r="I163" s="776"/>
      <c r="J163" s="776"/>
      <c r="K163" s="776"/>
      <c r="L163" s="777"/>
      <c r="M163" s="816"/>
    </row>
    <row r="164" spans="1:13" ht="12.75" hidden="1">
      <c r="A164" s="778"/>
      <c r="B164" s="779" t="s">
        <v>141</v>
      </c>
      <c r="C164" s="779"/>
      <c r="D164" s="779"/>
      <c r="E164" s="779"/>
      <c r="F164" s="779"/>
      <c r="G164" s="779"/>
      <c r="H164" s="779"/>
      <c r="I164" s="779"/>
      <c r="J164" s="779"/>
      <c r="K164" s="779"/>
      <c r="L164" s="780"/>
      <c r="M164" s="816"/>
    </row>
    <row r="165" spans="1:13" ht="12.75" hidden="1">
      <c r="A165" s="778" t="s">
        <v>142</v>
      </c>
      <c r="B165" s="779" t="s">
        <v>143</v>
      </c>
      <c r="C165" s="779"/>
      <c r="D165" s="779"/>
      <c r="E165" s="779"/>
      <c r="F165" s="779"/>
      <c r="G165" s="779"/>
      <c r="H165" s="779"/>
      <c r="I165" s="779"/>
      <c r="J165" s="779"/>
      <c r="K165" s="779"/>
      <c r="L165" s="780"/>
      <c r="M165" s="816"/>
    </row>
    <row r="166" spans="1:13" ht="13.5" hidden="1" thickBot="1">
      <c r="A166" s="1132" t="s">
        <v>144</v>
      </c>
      <c r="B166" s="1133"/>
      <c r="C166" s="1133"/>
      <c r="D166" s="1133"/>
      <c r="E166" s="1133"/>
      <c r="F166" s="1133"/>
      <c r="G166" s="1133"/>
      <c r="H166" s="1133"/>
      <c r="I166" s="1133"/>
      <c r="J166" s="1133"/>
      <c r="K166" s="1133"/>
      <c r="L166" s="782"/>
      <c r="M166" s="821"/>
    </row>
    <row r="167" spans="1:13" ht="13.5" thickBot="1">
      <c r="A167" s="764"/>
      <c r="B167" s="764"/>
      <c r="C167" s="764"/>
      <c r="D167" s="764"/>
      <c r="E167" s="764"/>
      <c r="F167" s="764"/>
      <c r="G167" s="764"/>
      <c r="H167" s="764"/>
      <c r="I167" s="764"/>
      <c r="J167" s="764"/>
      <c r="K167" s="764"/>
      <c r="L167" s="764"/>
      <c r="M167" s="764"/>
    </row>
    <row r="168" spans="1:13" ht="14.25" thickBot="1" thickTop="1">
      <c r="A168" s="1135" t="s">
        <v>349</v>
      </c>
      <c r="B168" s="1136"/>
      <c r="C168" s="1136"/>
      <c r="D168" s="1136"/>
      <c r="E168" s="1136"/>
      <c r="F168" s="1136"/>
      <c r="G168" s="1136"/>
      <c r="H168" s="1136"/>
      <c r="I168" s="1136"/>
      <c r="J168" s="1136"/>
      <c r="K168" s="1136"/>
      <c r="L168" s="784"/>
      <c r="M168" s="810">
        <f>M147+M149+M150</f>
        <v>167702311.5126384</v>
      </c>
    </row>
    <row r="169" spans="1:13" ht="13.5" thickTop="1">
      <c r="A169" s="760"/>
      <c r="B169" s="760"/>
      <c r="C169" s="760"/>
      <c r="D169" s="760"/>
      <c r="E169" s="760"/>
      <c r="F169" s="760"/>
      <c r="G169" s="760"/>
      <c r="H169" s="760"/>
      <c r="I169" s="760"/>
      <c r="J169" s="760"/>
      <c r="K169" s="760"/>
      <c r="L169" s="760"/>
      <c r="M169" s="760"/>
    </row>
    <row r="170" spans="1:13" ht="12.75">
      <c r="A170" s="760"/>
      <c r="B170" s="760"/>
      <c r="C170" s="760"/>
      <c r="D170" s="760"/>
      <c r="E170" s="760"/>
      <c r="F170" s="760"/>
      <c r="G170" s="760"/>
      <c r="H170" s="760"/>
      <c r="I170" s="760"/>
      <c r="J170" s="760"/>
      <c r="K170" s="760"/>
      <c r="L170" s="760"/>
      <c r="M170" s="760"/>
    </row>
    <row r="171" spans="1:13" ht="12.75">
      <c r="A171" s="760"/>
      <c r="B171" s="760"/>
      <c r="C171" s="760"/>
      <c r="D171" s="760"/>
      <c r="E171" s="760"/>
      <c r="F171" s="760"/>
      <c r="G171" s="760"/>
      <c r="H171" s="760"/>
      <c r="I171" s="760"/>
      <c r="J171" s="760"/>
      <c r="K171" s="760"/>
      <c r="L171" s="760"/>
      <c r="M171" s="760"/>
    </row>
    <row r="172" spans="1:13" ht="12.75">
      <c r="A172" s="760"/>
      <c r="B172" s="760"/>
      <c r="C172" s="760"/>
      <c r="D172" s="760"/>
      <c r="E172" s="760"/>
      <c r="F172" s="760"/>
      <c r="G172" s="760"/>
      <c r="H172" s="760"/>
      <c r="I172" s="760"/>
      <c r="J172" s="760"/>
      <c r="K172" s="760"/>
      <c r="L172" s="760"/>
      <c r="M172" s="760"/>
    </row>
    <row r="173" spans="1:13" ht="12.75">
      <c r="A173" s="760"/>
      <c r="B173" s="760"/>
      <c r="C173" s="760"/>
      <c r="D173" s="760"/>
      <c r="E173" s="760"/>
      <c r="F173" s="760"/>
      <c r="G173" s="760"/>
      <c r="H173" s="760"/>
      <c r="I173" s="760"/>
      <c r="J173" s="760"/>
      <c r="K173" s="760"/>
      <c r="L173" s="760"/>
      <c r="M173" s="760"/>
    </row>
    <row r="174" spans="1:13" ht="12.75">
      <c r="A174" s="760"/>
      <c r="B174" s="760"/>
      <c r="C174" s="760"/>
      <c r="D174" s="760"/>
      <c r="E174" s="760"/>
      <c r="F174" s="760"/>
      <c r="G174" s="760"/>
      <c r="H174" s="760"/>
      <c r="I174" s="760"/>
      <c r="J174" s="760"/>
      <c r="K174" s="760"/>
      <c r="L174" s="760"/>
      <c r="M174" s="760"/>
    </row>
    <row r="175" spans="1:13" ht="12.75">
      <c r="A175" s="760"/>
      <c r="B175" s="760"/>
      <c r="C175" s="760"/>
      <c r="D175" s="760"/>
      <c r="E175" s="760"/>
      <c r="F175" s="760"/>
      <c r="G175" s="760"/>
      <c r="H175" s="760"/>
      <c r="I175" s="760"/>
      <c r="J175" s="760"/>
      <c r="K175" s="760"/>
      <c r="L175" s="760"/>
      <c r="M175" s="760"/>
    </row>
    <row r="176" spans="1:13" ht="12.75">
      <c r="A176" s="760"/>
      <c r="B176" s="760"/>
      <c r="C176" s="760"/>
      <c r="D176" s="760"/>
      <c r="E176" s="760"/>
      <c r="F176" s="760"/>
      <c r="G176" s="760"/>
      <c r="H176" s="760"/>
      <c r="I176" s="760"/>
      <c r="J176" s="760"/>
      <c r="K176" s="760"/>
      <c r="L176" s="760"/>
      <c r="M176" s="760"/>
    </row>
    <row r="177" spans="1:13" ht="12.75">
      <c r="A177" s="760"/>
      <c r="B177" s="760"/>
      <c r="C177" s="760"/>
      <c r="D177" s="760"/>
      <c r="E177" s="760"/>
      <c r="F177" s="760"/>
      <c r="G177" s="760"/>
      <c r="H177" s="760"/>
      <c r="I177" s="760"/>
      <c r="J177" s="760"/>
      <c r="K177" s="760"/>
      <c r="L177" s="760"/>
      <c r="M177" s="760"/>
    </row>
    <row r="178" spans="1:13" ht="12.75">
      <c r="A178" s="760"/>
      <c r="B178" s="760"/>
      <c r="C178" s="760"/>
      <c r="D178" s="760"/>
      <c r="E178" s="760"/>
      <c r="F178" s="760"/>
      <c r="G178" s="760"/>
      <c r="H178" s="760"/>
      <c r="I178" s="760"/>
      <c r="J178" s="760"/>
      <c r="K178" s="760"/>
      <c r="L178" s="760"/>
      <c r="M178" s="760"/>
    </row>
    <row r="179" spans="1:13" ht="12.75">
      <c r="A179" s="760"/>
      <c r="B179" s="760"/>
      <c r="C179" s="760"/>
      <c r="D179" s="760"/>
      <c r="E179" s="760"/>
      <c r="F179" s="760"/>
      <c r="G179" s="760"/>
      <c r="H179" s="760"/>
      <c r="I179" s="760"/>
      <c r="J179" s="760"/>
      <c r="K179" s="760"/>
      <c r="L179" s="760"/>
      <c r="M179" s="760"/>
    </row>
    <row r="180" spans="1:13" ht="12.75">
      <c r="A180" s="760"/>
      <c r="B180" s="760"/>
      <c r="C180" s="760"/>
      <c r="D180" s="760"/>
      <c r="E180" s="760"/>
      <c r="F180" s="760"/>
      <c r="G180" s="760"/>
      <c r="H180" s="760"/>
      <c r="I180" s="760"/>
      <c r="J180" s="760"/>
      <c r="K180" s="760"/>
      <c r="L180" s="760"/>
      <c r="M180" s="760"/>
    </row>
    <row r="181" spans="1:13" ht="12.75">
      <c r="A181" s="760"/>
      <c r="B181" s="760"/>
      <c r="C181" s="760"/>
      <c r="D181" s="760"/>
      <c r="E181" s="760"/>
      <c r="F181" s="760"/>
      <c r="G181" s="760"/>
      <c r="H181" s="760"/>
      <c r="I181" s="760"/>
      <c r="J181" s="760"/>
      <c r="K181" s="760"/>
      <c r="L181" s="760"/>
      <c r="M181" s="760"/>
    </row>
    <row r="182" spans="1:13" ht="12.75">
      <c r="A182" s="760"/>
      <c r="B182" s="760"/>
      <c r="C182" s="760"/>
      <c r="D182" s="760"/>
      <c r="E182" s="760"/>
      <c r="F182" s="760"/>
      <c r="G182" s="760"/>
      <c r="H182" s="760"/>
      <c r="I182" s="760"/>
      <c r="J182" s="760"/>
      <c r="K182" s="760"/>
      <c r="L182" s="760"/>
      <c r="M182" s="760"/>
    </row>
    <row r="183" spans="1:13" ht="12.75">
      <c r="A183" s="760"/>
      <c r="B183" s="760"/>
      <c r="C183" s="760"/>
      <c r="D183" s="760"/>
      <c r="E183" s="760"/>
      <c r="F183" s="760"/>
      <c r="G183" s="760"/>
      <c r="H183" s="760"/>
      <c r="I183" s="760"/>
      <c r="J183" s="760"/>
      <c r="K183" s="760"/>
      <c r="L183" s="760"/>
      <c r="M183" s="760"/>
    </row>
    <row r="184" spans="1:13" ht="12.75">
      <c r="A184" s="760"/>
      <c r="B184" s="760"/>
      <c r="C184" s="760"/>
      <c r="D184" s="760"/>
      <c r="E184" s="760"/>
      <c r="F184" s="760"/>
      <c r="G184" s="760"/>
      <c r="H184" s="760"/>
      <c r="I184" s="760"/>
      <c r="J184" s="760"/>
      <c r="K184" s="760"/>
      <c r="L184" s="760"/>
      <c r="M184" s="760"/>
    </row>
    <row r="185" spans="1:13" ht="12.75">
      <c r="A185" s="760"/>
      <c r="B185" s="760"/>
      <c r="C185" s="760"/>
      <c r="D185" s="760"/>
      <c r="E185" s="760"/>
      <c r="F185" s="760"/>
      <c r="G185" s="760"/>
      <c r="H185" s="760"/>
      <c r="I185" s="760"/>
      <c r="J185" s="760"/>
      <c r="K185" s="760"/>
      <c r="L185" s="760"/>
      <c r="M185" s="760"/>
    </row>
    <row r="186" spans="1:13" ht="12.75">
      <c r="A186" s="760"/>
      <c r="B186" s="760"/>
      <c r="C186" s="760"/>
      <c r="D186" s="760"/>
      <c r="E186" s="760"/>
      <c r="F186" s="760"/>
      <c r="G186" s="760"/>
      <c r="H186" s="760"/>
      <c r="I186" s="760"/>
      <c r="J186" s="760"/>
      <c r="K186" s="760"/>
      <c r="L186" s="760"/>
      <c r="M186" s="760"/>
    </row>
    <row r="187" spans="1:13" ht="12.75">
      <c r="A187" s="760"/>
      <c r="B187" s="760"/>
      <c r="C187" s="760"/>
      <c r="D187" s="760"/>
      <c r="E187" s="760"/>
      <c r="F187" s="760"/>
      <c r="G187" s="760"/>
      <c r="H187" s="760"/>
      <c r="I187" s="760"/>
      <c r="J187" s="760"/>
      <c r="K187" s="760"/>
      <c r="L187" s="760"/>
      <c r="M187" s="760"/>
    </row>
  </sheetData>
  <sheetProtection/>
  <mergeCells count="6">
    <mergeCell ref="A166:K166"/>
    <mergeCell ref="A168:K168"/>
    <mergeCell ref="A1:M2"/>
    <mergeCell ref="A3:B3"/>
    <mergeCell ref="A147:K147"/>
    <mergeCell ref="A161:K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N187"/>
  <sheetViews>
    <sheetView zoomScalePageLayoutView="0" workbookViewId="0" topLeftCell="A135">
      <selection activeCell="N176" sqref="N176"/>
    </sheetView>
  </sheetViews>
  <sheetFormatPr defaultColWidth="9.140625" defaultRowHeight="12.75"/>
  <cols>
    <col min="1" max="1" width="6.140625" style="0" customWidth="1"/>
    <col min="2" max="2" width="39.7109375" style="0" customWidth="1"/>
    <col min="3" max="3" width="7.57421875" style="0" customWidth="1"/>
    <col min="4" max="4" width="7.421875" style="0" customWidth="1"/>
    <col min="5" max="5" width="0.13671875" style="0" customWidth="1"/>
    <col min="6" max="6" width="8.28125" style="0" hidden="1" customWidth="1"/>
    <col min="7" max="7" width="8.57421875" style="0" hidden="1" customWidth="1"/>
    <col min="8" max="8" width="6.8515625" style="0" hidden="1" customWidth="1"/>
    <col min="9" max="9" width="10.8515625" style="0" hidden="1" customWidth="1"/>
    <col min="10" max="10" width="7.8515625" style="0" customWidth="1"/>
    <col min="11" max="11" width="8.8515625" style="0" customWidth="1"/>
    <col min="12" max="12" width="11.00390625" style="0" customWidth="1"/>
    <col min="13" max="13" width="11.57421875" style="0" hidden="1" customWidth="1"/>
    <col min="14" max="14" width="11.57421875" style="0" customWidth="1"/>
  </cols>
  <sheetData>
    <row r="1" spans="1:14" ht="12.75" customHeight="1">
      <c r="A1" s="1137" t="s">
        <v>161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</row>
    <row r="2" spans="1:14" ht="13.5" thickBot="1">
      <c r="A2" s="1139"/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</row>
    <row r="3" spans="1:14" ht="12.75">
      <c r="A3" s="1141" t="s">
        <v>162</v>
      </c>
      <c r="B3" s="1142"/>
      <c r="C3" s="743">
        <v>2008</v>
      </c>
      <c r="D3" s="743">
        <v>2009</v>
      </c>
      <c r="F3" s="743" t="s">
        <v>148</v>
      </c>
      <c r="G3" s="743" t="s">
        <v>839</v>
      </c>
      <c r="H3" s="743" t="s">
        <v>840</v>
      </c>
      <c r="I3" s="743"/>
      <c r="J3" s="743" t="s">
        <v>841</v>
      </c>
      <c r="K3" s="743" t="s">
        <v>841</v>
      </c>
      <c r="L3" s="743" t="s">
        <v>842</v>
      </c>
      <c r="M3" s="794" t="s">
        <v>163</v>
      </c>
      <c r="N3" s="801" t="s">
        <v>765</v>
      </c>
    </row>
    <row r="4" spans="1:14" ht="0.75" customHeight="1">
      <c r="A4" s="745" t="s">
        <v>164</v>
      </c>
      <c r="B4" s="746" t="s">
        <v>844</v>
      </c>
      <c r="C4" s="747"/>
      <c r="D4" s="747"/>
      <c r="F4" s="747"/>
      <c r="G4" s="747"/>
      <c r="H4" s="747"/>
      <c r="I4" s="747"/>
      <c r="J4" s="747"/>
      <c r="K4" s="747"/>
      <c r="L4" s="747"/>
      <c r="M4" s="747"/>
      <c r="N4" s="749"/>
    </row>
    <row r="5" spans="1:14" ht="15.75" customHeight="1" hidden="1">
      <c r="A5" s="745" t="s">
        <v>845</v>
      </c>
      <c r="B5" s="746" t="s">
        <v>846</v>
      </c>
      <c r="C5" s="747"/>
      <c r="D5" s="747"/>
      <c r="F5" s="747"/>
      <c r="G5" s="747"/>
      <c r="H5" s="747"/>
      <c r="I5" s="747"/>
      <c r="J5" s="747"/>
      <c r="K5" s="747"/>
      <c r="L5" s="747"/>
      <c r="M5" s="748"/>
      <c r="N5" s="749"/>
    </row>
    <row r="6" spans="1:14" ht="12.75" customHeight="1" hidden="1">
      <c r="A6" s="745" t="s">
        <v>849</v>
      </c>
      <c r="B6" s="746" t="s">
        <v>850</v>
      </c>
      <c r="C6" s="747"/>
      <c r="D6" s="747"/>
      <c r="F6" s="747"/>
      <c r="G6" s="747"/>
      <c r="H6" s="747"/>
      <c r="I6" s="747"/>
      <c r="J6" s="747"/>
      <c r="K6" s="747"/>
      <c r="L6" s="747"/>
      <c r="M6" s="748"/>
      <c r="N6" s="749"/>
    </row>
    <row r="7" spans="1:14" ht="12.75" customHeight="1" hidden="1">
      <c r="A7" s="745" t="s">
        <v>851</v>
      </c>
      <c r="B7" s="746" t="s">
        <v>852</v>
      </c>
      <c r="C7" s="747"/>
      <c r="D7" s="747"/>
      <c r="F7" s="747"/>
      <c r="G7" s="747"/>
      <c r="H7" s="747"/>
      <c r="I7" s="747"/>
      <c r="J7" s="747"/>
      <c r="K7" s="747"/>
      <c r="L7" s="747"/>
      <c r="M7" s="748"/>
      <c r="N7" s="749"/>
    </row>
    <row r="8" spans="1:14" ht="15.75" customHeight="1" hidden="1">
      <c r="A8" s="745" t="s">
        <v>853</v>
      </c>
      <c r="B8" s="746" t="s">
        <v>854</v>
      </c>
      <c r="C8" s="747"/>
      <c r="D8" s="747"/>
      <c r="F8" s="747"/>
      <c r="G8" s="747"/>
      <c r="H8" s="747"/>
      <c r="I8" s="747"/>
      <c r="J8" s="747"/>
      <c r="K8" s="747"/>
      <c r="L8" s="747"/>
      <c r="M8" s="748"/>
      <c r="N8" s="749"/>
    </row>
    <row r="9" spans="1:14" ht="14.25" customHeight="1" hidden="1">
      <c r="A9" s="745" t="s">
        <v>855</v>
      </c>
      <c r="B9" s="746" t="s">
        <v>856</v>
      </c>
      <c r="C9" s="747"/>
      <c r="D9" s="747"/>
      <c r="F9" s="747"/>
      <c r="G9" s="747"/>
      <c r="H9" s="747"/>
      <c r="I9" s="747"/>
      <c r="J9" s="747"/>
      <c r="K9" s="747"/>
      <c r="L9" s="747"/>
      <c r="M9" s="748"/>
      <c r="N9" s="749"/>
    </row>
    <row r="10" spans="1:14" ht="18" customHeight="1" hidden="1">
      <c r="A10" s="745" t="s">
        <v>857</v>
      </c>
      <c r="B10" s="746" t="s">
        <v>858</v>
      </c>
      <c r="C10" s="747"/>
      <c r="D10" s="747"/>
      <c r="F10" s="747"/>
      <c r="G10" s="747"/>
      <c r="H10" s="747"/>
      <c r="I10" s="747"/>
      <c r="J10" s="747"/>
      <c r="K10" s="747"/>
      <c r="L10" s="747"/>
      <c r="M10" s="748"/>
      <c r="N10" s="749"/>
    </row>
    <row r="11" spans="1:14" ht="17.25" customHeight="1" hidden="1">
      <c r="A11" s="745" t="s">
        <v>859</v>
      </c>
      <c r="B11" s="746" t="s">
        <v>860</v>
      </c>
      <c r="C11" s="747"/>
      <c r="D11" s="747"/>
      <c r="F11" s="747"/>
      <c r="G11" s="747"/>
      <c r="H11" s="747"/>
      <c r="I11" s="747"/>
      <c r="J11" s="747"/>
      <c r="K11" s="747"/>
      <c r="L11" s="747"/>
      <c r="M11" s="748"/>
      <c r="N11" s="749"/>
    </row>
    <row r="12" spans="1:14" ht="18.75" customHeight="1" hidden="1">
      <c r="A12" s="745" t="s">
        <v>861</v>
      </c>
      <c r="B12" s="746" t="s">
        <v>862</v>
      </c>
      <c r="C12" s="747"/>
      <c r="D12" s="747"/>
      <c r="F12" s="747"/>
      <c r="G12" s="747"/>
      <c r="H12" s="747"/>
      <c r="I12" s="747"/>
      <c r="J12" s="747"/>
      <c r="K12" s="747"/>
      <c r="L12" s="747"/>
      <c r="M12" s="748"/>
      <c r="N12" s="749"/>
    </row>
    <row r="13" spans="1:14" ht="14.25" customHeight="1" hidden="1">
      <c r="A13" s="745" t="s">
        <v>863</v>
      </c>
      <c r="B13" s="746" t="s">
        <v>864</v>
      </c>
      <c r="C13" s="747"/>
      <c r="D13" s="747"/>
      <c r="F13" s="747"/>
      <c r="G13" s="747"/>
      <c r="H13" s="747"/>
      <c r="I13" s="747"/>
      <c r="J13" s="747"/>
      <c r="K13" s="747"/>
      <c r="L13" s="747"/>
      <c r="M13" s="748"/>
      <c r="N13" s="749"/>
    </row>
    <row r="14" spans="1:14" ht="14.25" customHeight="1" hidden="1">
      <c r="A14" s="745" t="s">
        <v>340</v>
      </c>
      <c r="B14" s="746" t="s">
        <v>865</v>
      </c>
      <c r="C14" s="747"/>
      <c r="D14" s="747"/>
      <c r="F14" s="747"/>
      <c r="G14" s="747"/>
      <c r="H14" s="747"/>
      <c r="I14" s="747"/>
      <c r="J14" s="747"/>
      <c r="K14" s="747"/>
      <c r="L14" s="747"/>
      <c r="M14" s="748"/>
      <c r="N14" s="749"/>
    </row>
    <row r="15" spans="1:14" ht="14.25" customHeight="1" hidden="1">
      <c r="A15" s="745" t="s">
        <v>866</v>
      </c>
      <c r="B15" s="746" t="s">
        <v>867</v>
      </c>
      <c r="C15" s="747"/>
      <c r="D15" s="747"/>
      <c r="F15" s="747"/>
      <c r="G15" s="747"/>
      <c r="H15" s="747"/>
      <c r="I15" s="747"/>
      <c r="J15" s="747"/>
      <c r="K15" s="747"/>
      <c r="L15" s="747"/>
      <c r="M15" s="748"/>
      <c r="N15" s="749"/>
    </row>
    <row r="16" spans="1:14" ht="24.75" customHeight="1" hidden="1">
      <c r="A16" s="745" t="s">
        <v>868</v>
      </c>
      <c r="B16" s="746" t="s">
        <v>869</v>
      </c>
      <c r="C16" s="747"/>
      <c r="D16" s="747"/>
      <c r="F16" s="747"/>
      <c r="G16" s="747"/>
      <c r="H16" s="747"/>
      <c r="I16" s="747"/>
      <c r="J16" s="747"/>
      <c r="K16" s="747"/>
      <c r="L16" s="750"/>
      <c r="M16" s="748"/>
      <c r="N16" s="749"/>
    </row>
    <row r="17" spans="1:14" ht="18.75" customHeight="1" hidden="1">
      <c r="A17" s="745" t="s">
        <v>870</v>
      </c>
      <c r="B17" s="746" t="s">
        <v>871</v>
      </c>
      <c r="C17" s="747"/>
      <c r="D17" s="747"/>
      <c r="F17" s="747"/>
      <c r="G17" s="747"/>
      <c r="H17" s="747"/>
      <c r="I17" s="747"/>
      <c r="J17" s="747"/>
      <c r="K17" s="747"/>
      <c r="L17" s="750"/>
      <c r="M17" s="748"/>
      <c r="N17" s="749"/>
    </row>
    <row r="18" spans="1:14" ht="13.5" customHeight="1" hidden="1">
      <c r="A18" s="745" t="s">
        <v>872</v>
      </c>
      <c r="B18" s="746" t="s">
        <v>873</v>
      </c>
      <c r="C18" s="747"/>
      <c r="D18" s="747"/>
      <c r="F18" s="747"/>
      <c r="G18" s="747"/>
      <c r="H18" s="747"/>
      <c r="I18" s="747"/>
      <c r="J18" s="747"/>
      <c r="K18" s="747"/>
      <c r="L18" s="747"/>
      <c r="M18" s="748"/>
      <c r="N18" s="749"/>
    </row>
    <row r="19" spans="1:14" ht="15" customHeight="1" hidden="1">
      <c r="A19" s="745" t="s">
        <v>874</v>
      </c>
      <c r="B19" s="746" t="s">
        <v>875</v>
      </c>
      <c r="C19" s="747"/>
      <c r="D19" s="747"/>
      <c r="F19" s="747"/>
      <c r="G19" s="747"/>
      <c r="H19" s="747"/>
      <c r="I19" s="747"/>
      <c r="J19" s="747"/>
      <c r="K19" s="747"/>
      <c r="L19" s="747"/>
      <c r="M19" s="748"/>
      <c r="N19" s="749"/>
    </row>
    <row r="20" spans="1:14" ht="16.5" customHeight="1" hidden="1">
      <c r="A20" s="745" t="s">
        <v>876</v>
      </c>
      <c r="B20" s="746" t="s">
        <v>877</v>
      </c>
      <c r="C20" s="747"/>
      <c r="D20" s="747"/>
      <c r="F20" s="747"/>
      <c r="G20" s="747"/>
      <c r="H20" s="747"/>
      <c r="I20" s="747"/>
      <c r="J20" s="747"/>
      <c r="K20" s="747"/>
      <c r="L20" s="747"/>
      <c r="M20" s="748"/>
      <c r="N20" s="749"/>
    </row>
    <row r="21" spans="1:14" ht="13.5" customHeight="1" hidden="1">
      <c r="A21" s="745" t="s">
        <v>878</v>
      </c>
      <c r="B21" s="746" t="s">
        <v>879</v>
      </c>
      <c r="C21" s="747"/>
      <c r="D21" s="747"/>
      <c r="F21" s="747"/>
      <c r="G21" s="747"/>
      <c r="H21" s="747"/>
      <c r="I21" s="747"/>
      <c r="J21" s="747"/>
      <c r="K21" s="747"/>
      <c r="L21" s="747"/>
      <c r="M21" s="748"/>
      <c r="N21" s="749"/>
    </row>
    <row r="22" spans="1:14" ht="11.25" customHeight="1" hidden="1">
      <c r="A22" s="745" t="s">
        <v>880</v>
      </c>
      <c r="B22" s="746" t="s">
        <v>881</v>
      </c>
      <c r="C22" s="747"/>
      <c r="D22" s="747"/>
      <c r="F22" s="747"/>
      <c r="G22" s="747"/>
      <c r="H22" s="747"/>
      <c r="I22" s="747"/>
      <c r="J22" s="747"/>
      <c r="K22" s="747"/>
      <c r="L22" s="747"/>
      <c r="M22" s="748"/>
      <c r="N22" s="749"/>
    </row>
    <row r="23" spans="1:14" ht="1.5" customHeight="1" hidden="1">
      <c r="A23" s="745" t="s">
        <v>882</v>
      </c>
      <c r="B23" s="746" t="s">
        <v>875</v>
      </c>
      <c r="C23" s="747"/>
      <c r="D23" s="747"/>
      <c r="F23" s="747"/>
      <c r="G23" s="747"/>
      <c r="H23" s="747"/>
      <c r="I23" s="747"/>
      <c r="J23" s="747"/>
      <c r="K23" s="747"/>
      <c r="L23" s="747"/>
      <c r="M23" s="748"/>
      <c r="N23" s="749"/>
    </row>
    <row r="24" spans="1:14" ht="11.25" customHeight="1" hidden="1">
      <c r="A24" s="745" t="s">
        <v>883</v>
      </c>
      <c r="B24" s="746" t="s">
        <v>884</v>
      </c>
      <c r="C24" s="747"/>
      <c r="D24" s="747"/>
      <c r="F24" s="747"/>
      <c r="G24" s="747"/>
      <c r="H24" s="747"/>
      <c r="I24" s="747"/>
      <c r="J24" s="747"/>
      <c r="K24" s="747"/>
      <c r="L24" s="747"/>
      <c r="M24" s="748"/>
      <c r="N24" s="749"/>
    </row>
    <row r="25" spans="1:14" ht="18" customHeight="1" hidden="1">
      <c r="A25" s="745" t="s">
        <v>885</v>
      </c>
      <c r="B25" s="746" t="s">
        <v>886</v>
      </c>
      <c r="C25" s="747"/>
      <c r="D25" s="747"/>
      <c r="F25" s="747"/>
      <c r="G25" s="747"/>
      <c r="H25" s="747"/>
      <c r="I25" s="747"/>
      <c r="J25" s="747"/>
      <c r="K25" s="747"/>
      <c r="L25" s="747"/>
      <c r="M25" s="748"/>
      <c r="N25" s="749"/>
    </row>
    <row r="26" spans="1:14" ht="15.75" customHeight="1" hidden="1">
      <c r="A26" s="745" t="s">
        <v>150</v>
      </c>
      <c r="B26" s="746" t="s">
        <v>151</v>
      </c>
      <c r="C26" s="747"/>
      <c r="D26" s="747"/>
      <c r="F26" s="747"/>
      <c r="G26" s="747"/>
      <c r="H26" s="747"/>
      <c r="I26" s="747"/>
      <c r="J26" s="747"/>
      <c r="K26" s="747"/>
      <c r="L26" s="747"/>
      <c r="M26" s="748"/>
      <c r="N26" s="749"/>
    </row>
    <row r="27" spans="1:14" ht="17.25" customHeight="1" hidden="1">
      <c r="A27" s="745" t="s">
        <v>152</v>
      </c>
      <c r="B27" s="746" t="s">
        <v>153</v>
      </c>
      <c r="C27" s="747"/>
      <c r="D27" s="747"/>
      <c r="F27" s="747"/>
      <c r="G27" s="747"/>
      <c r="H27" s="747"/>
      <c r="I27" s="747"/>
      <c r="J27" s="747"/>
      <c r="K27" s="747"/>
      <c r="L27" s="747"/>
      <c r="M27" s="748"/>
      <c r="N27" s="749"/>
    </row>
    <row r="28" spans="1:14" ht="22.5" hidden="1">
      <c r="A28" s="745" t="s">
        <v>887</v>
      </c>
      <c r="B28" s="746" t="s">
        <v>888</v>
      </c>
      <c r="C28" s="747"/>
      <c r="D28" s="747"/>
      <c r="F28" s="747"/>
      <c r="G28" s="747"/>
      <c r="H28" s="747"/>
      <c r="I28" s="747"/>
      <c r="J28" s="747"/>
      <c r="K28" s="747"/>
      <c r="L28" s="747"/>
      <c r="M28" s="748"/>
      <c r="N28" s="749"/>
    </row>
    <row r="29" spans="1:14" ht="12.75" hidden="1">
      <c r="A29" s="745" t="s">
        <v>889</v>
      </c>
      <c r="B29" s="746" t="s">
        <v>890</v>
      </c>
      <c r="C29" s="747"/>
      <c r="D29" s="747"/>
      <c r="F29" s="747"/>
      <c r="G29" s="747"/>
      <c r="H29" s="747"/>
      <c r="I29" s="747"/>
      <c r="J29" s="747"/>
      <c r="K29" s="747"/>
      <c r="L29" s="747"/>
      <c r="M29" s="748"/>
      <c r="N29" s="749"/>
    </row>
    <row r="30" spans="1:14" ht="12.75" hidden="1">
      <c r="A30" s="745" t="s">
        <v>891</v>
      </c>
      <c r="B30" s="746" t="s">
        <v>892</v>
      </c>
      <c r="C30" s="747"/>
      <c r="D30" s="747"/>
      <c r="F30" s="747"/>
      <c r="G30" s="747"/>
      <c r="H30" s="747"/>
      <c r="I30" s="747"/>
      <c r="J30" s="747"/>
      <c r="K30" s="747"/>
      <c r="L30" s="747"/>
      <c r="M30" s="748"/>
      <c r="N30" s="749"/>
    </row>
    <row r="31" spans="1:14" ht="12.75" hidden="1">
      <c r="A31" s="745" t="s">
        <v>893</v>
      </c>
      <c r="B31" s="746" t="s">
        <v>894</v>
      </c>
      <c r="C31" s="747"/>
      <c r="D31" s="747"/>
      <c r="F31" s="747"/>
      <c r="G31" s="747"/>
      <c r="H31" s="747"/>
      <c r="I31" s="747"/>
      <c r="J31" s="747"/>
      <c r="K31" s="747"/>
      <c r="L31" s="747"/>
      <c r="M31" s="748"/>
      <c r="N31" s="749"/>
    </row>
    <row r="32" spans="1:14" ht="12.75" hidden="1">
      <c r="A32" s="745" t="s">
        <v>895</v>
      </c>
      <c r="B32" s="746" t="s">
        <v>896</v>
      </c>
      <c r="C32" s="747"/>
      <c r="D32" s="747"/>
      <c r="F32" s="747"/>
      <c r="G32" s="747"/>
      <c r="H32" s="747"/>
      <c r="I32" s="747"/>
      <c r="J32" s="747"/>
      <c r="K32" s="747"/>
      <c r="L32" s="747"/>
      <c r="M32" s="748"/>
      <c r="N32" s="749"/>
    </row>
    <row r="33" spans="1:14" ht="12.75" hidden="1">
      <c r="A33" s="745" t="s">
        <v>897</v>
      </c>
      <c r="B33" s="746" t="s">
        <v>898</v>
      </c>
      <c r="C33" s="747"/>
      <c r="D33" s="747"/>
      <c r="F33" s="747"/>
      <c r="G33" s="747"/>
      <c r="H33" s="747"/>
      <c r="I33" s="747"/>
      <c r="J33" s="747"/>
      <c r="K33" s="747"/>
      <c r="L33" s="747"/>
      <c r="M33" s="748"/>
      <c r="N33" s="749"/>
    </row>
    <row r="34" spans="1:14" ht="12.75" hidden="1">
      <c r="A34" s="745" t="s">
        <v>899</v>
      </c>
      <c r="B34" s="746" t="s">
        <v>900</v>
      </c>
      <c r="C34" s="747"/>
      <c r="D34" s="747"/>
      <c r="F34" s="747"/>
      <c r="G34" s="747"/>
      <c r="H34" s="747"/>
      <c r="I34" s="747"/>
      <c r="J34" s="747"/>
      <c r="K34" s="747"/>
      <c r="L34" s="747"/>
      <c r="M34" s="748"/>
      <c r="N34" s="749"/>
    </row>
    <row r="35" spans="1:14" ht="12.75" hidden="1">
      <c r="A35" s="745"/>
      <c r="B35" s="753"/>
      <c r="C35" s="754"/>
      <c r="D35" s="754"/>
      <c r="E35" s="755"/>
      <c r="F35" s="754"/>
      <c r="G35" s="754"/>
      <c r="H35" s="754"/>
      <c r="I35" s="754"/>
      <c r="J35" s="754"/>
      <c r="K35" s="754"/>
      <c r="L35" s="754"/>
      <c r="M35" s="756"/>
      <c r="N35" s="817"/>
    </row>
    <row r="36" spans="1:14" ht="12.75">
      <c r="A36" s="758" t="s">
        <v>901</v>
      </c>
      <c r="B36" s="747" t="s">
        <v>902</v>
      </c>
      <c r="C36" s="747">
        <v>206</v>
      </c>
      <c r="D36" s="747"/>
      <c r="F36" s="747">
        <v>206</v>
      </c>
      <c r="G36" s="759">
        <v>20</v>
      </c>
      <c r="H36" s="759">
        <v>1.62</v>
      </c>
      <c r="I36" s="759">
        <f>J36*L36/12*4</f>
        <v>0</v>
      </c>
      <c r="J36" s="759"/>
      <c r="K36" s="759">
        <f>ROUND(F36/G36*H36,1)</f>
        <v>16.7</v>
      </c>
      <c r="L36" s="747">
        <v>2550000</v>
      </c>
      <c r="M36" s="748"/>
      <c r="N36" s="749">
        <v>28390000</v>
      </c>
    </row>
    <row r="37" spans="1:14" ht="12.75">
      <c r="A37" s="758" t="s">
        <v>903</v>
      </c>
      <c r="B37" s="747" t="s">
        <v>904</v>
      </c>
      <c r="C37" s="747">
        <v>153</v>
      </c>
      <c r="D37" s="747"/>
      <c r="F37" s="747">
        <v>153</v>
      </c>
      <c r="G37" s="759">
        <v>17</v>
      </c>
      <c r="H37" s="759">
        <v>1.62</v>
      </c>
      <c r="I37" s="759">
        <f>J37*L37/12*4</f>
        <v>0</v>
      </c>
      <c r="J37" s="759"/>
      <c r="K37" s="759">
        <f>ROUND(F37/G37*H37,1)</f>
        <v>14.6</v>
      </c>
      <c r="L37" s="747">
        <v>2550000</v>
      </c>
      <c r="M37" s="748"/>
      <c r="N37" s="749">
        <v>24820000</v>
      </c>
    </row>
    <row r="38" spans="1:14" ht="12.75">
      <c r="A38" s="758" t="s">
        <v>905</v>
      </c>
      <c r="B38" s="747" t="s">
        <v>906</v>
      </c>
      <c r="C38" s="747"/>
      <c r="D38" s="747">
        <v>281</v>
      </c>
      <c r="F38" s="747"/>
      <c r="G38" s="759">
        <v>20</v>
      </c>
      <c r="H38" s="759">
        <v>1.72</v>
      </c>
      <c r="I38" s="759"/>
      <c r="J38" s="759">
        <f>ROUND(D38/G38*H38,1)</f>
        <v>24.2</v>
      </c>
      <c r="K38" s="759"/>
      <c r="L38" s="747">
        <v>2540000</v>
      </c>
      <c r="M38" s="748">
        <f aca="true" t="shared" si="0" ref="M38:M43">J38*L38/12*4</f>
        <v>20489333.333333332</v>
      </c>
      <c r="N38" s="749">
        <v>19304000</v>
      </c>
    </row>
    <row r="39" spans="1:14" ht="12.75">
      <c r="A39" s="758" t="s">
        <v>907</v>
      </c>
      <c r="B39" s="747" t="s">
        <v>908</v>
      </c>
      <c r="C39" s="747"/>
      <c r="D39" s="747"/>
      <c r="F39" s="747"/>
      <c r="G39" s="759"/>
      <c r="H39" s="759"/>
      <c r="I39" s="759">
        <f>J39*L39/12*4</f>
        <v>0</v>
      </c>
      <c r="J39" s="759"/>
      <c r="K39" s="759" t="e">
        <f>ROUND(F39/G39*H39,1)</f>
        <v>#DIV/0!</v>
      </c>
      <c r="L39" s="747">
        <v>2550000</v>
      </c>
      <c r="M39" s="748">
        <f t="shared" si="0"/>
        <v>0</v>
      </c>
      <c r="N39" s="749"/>
    </row>
    <row r="40" spans="1:14" ht="12.75">
      <c r="A40" s="758" t="s">
        <v>909</v>
      </c>
      <c r="B40" s="747" t="s">
        <v>910</v>
      </c>
      <c r="C40" s="747"/>
      <c r="D40" s="747"/>
      <c r="F40" s="747"/>
      <c r="G40" s="759"/>
      <c r="H40" s="759"/>
      <c r="I40" s="759">
        <f>J40*L40/12*4</f>
        <v>0</v>
      </c>
      <c r="J40" s="759"/>
      <c r="K40" s="759" t="e">
        <f>ROUND(F40/G40*H40,1)</f>
        <v>#DIV/0!</v>
      </c>
      <c r="L40" s="747">
        <v>2550000</v>
      </c>
      <c r="M40" s="748">
        <f t="shared" si="0"/>
        <v>0</v>
      </c>
      <c r="N40" s="749"/>
    </row>
    <row r="41" spans="1:14" ht="12.75">
      <c r="A41" s="758" t="s">
        <v>911</v>
      </c>
      <c r="B41" s="747" t="s">
        <v>912</v>
      </c>
      <c r="C41" s="747"/>
      <c r="D41" s="747"/>
      <c r="F41" s="747"/>
      <c r="G41" s="759"/>
      <c r="H41" s="759"/>
      <c r="I41" s="759">
        <f>J41*L41/12*4</f>
        <v>0</v>
      </c>
      <c r="J41" s="759"/>
      <c r="K41" s="759" t="e">
        <f>ROUND(F41/G41*H41,1)</f>
        <v>#DIV/0!</v>
      </c>
      <c r="L41" s="747">
        <v>2550000</v>
      </c>
      <c r="M41" s="748">
        <f t="shared" si="0"/>
        <v>0</v>
      </c>
      <c r="N41" s="749"/>
    </row>
    <row r="42" spans="1:14" ht="12.75">
      <c r="A42" s="758" t="s">
        <v>913</v>
      </c>
      <c r="B42" s="747" t="s">
        <v>914</v>
      </c>
      <c r="C42" s="747"/>
      <c r="D42" s="747"/>
      <c r="F42" s="747"/>
      <c r="G42" s="759"/>
      <c r="H42" s="759"/>
      <c r="I42" s="759">
        <f>J42*L42/12*4</f>
        <v>0</v>
      </c>
      <c r="J42" s="759"/>
      <c r="K42" s="759" t="e">
        <f>ROUND(F42/G42*H42,1)</f>
        <v>#DIV/0!</v>
      </c>
      <c r="L42" s="747">
        <v>2550000</v>
      </c>
      <c r="M42" s="748">
        <f t="shared" si="0"/>
        <v>0</v>
      </c>
      <c r="N42" s="749"/>
    </row>
    <row r="43" spans="1:14" ht="12.75">
      <c r="A43" s="758" t="s">
        <v>915</v>
      </c>
      <c r="B43" s="747" t="s">
        <v>916</v>
      </c>
      <c r="C43" s="747"/>
      <c r="D43" s="747"/>
      <c r="F43" s="747"/>
      <c r="G43" s="759"/>
      <c r="H43" s="759"/>
      <c r="I43" s="759">
        <v>25245000</v>
      </c>
      <c r="J43" s="759"/>
      <c r="K43" s="759" t="e">
        <f>ROUND(F43/G43*H43,1)</f>
        <v>#DIV/0!</v>
      </c>
      <c r="L43" s="747">
        <v>2550000</v>
      </c>
      <c r="M43" s="748">
        <f t="shared" si="0"/>
        <v>0</v>
      </c>
      <c r="N43" s="749"/>
    </row>
    <row r="44" spans="1:14" ht="12.75">
      <c r="A44" s="758" t="s">
        <v>917</v>
      </c>
      <c r="B44" s="747" t="s">
        <v>918</v>
      </c>
      <c r="C44" s="747"/>
      <c r="D44" s="747"/>
      <c r="F44" s="747"/>
      <c r="G44" s="759"/>
      <c r="H44" s="759"/>
      <c r="I44" s="759"/>
      <c r="J44" s="759" t="e">
        <f aca="true" t="shared" si="1" ref="J44:J49">ROUND(D44/G44*H44,1)</f>
        <v>#DIV/0!</v>
      </c>
      <c r="K44" s="759"/>
      <c r="L44" s="747">
        <v>2540000</v>
      </c>
      <c r="M44" s="748"/>
      <c r="N44" s="749"/>
    </row>
    <row r="45" spans="1:14" ht="12.75">
      <c r="A45" s="758" t="s">
        <v>919</v>
      </c>
      <c r="B45" s="747" t="s">
        <v>920</v>
      </c>
      <c r="C45" s="747"/>
      <c r="D45" s="747"/>
      <c r="F45" s="747"/>
      <c r="G45" s="759"/>
      <c r="H45" s="759"/>
      <c r="I45" s="759"/>
      <c r="J45" s="759" t="e">
        <f t="shared" si="1"/>
        <v>#DIV/0!</v>
      </c>
      <c r="K45" s="759"/>
      <c r="L45" s="747">
        <v>2540000</v>
      </c>
      <c r="M45" s="748"/>
      <c r="N45" s="749"/>
    </row>
    <row r="46" spans="1:14" ht="12.75">
      <c r="A46" s="758" t="s">
        <v>921</v>
      </c>
      <c r="B46" s="747" t="s">
        <v>922</v>
      </c>
      <c r="C46" s="747"/>
      <c r="D46" s="747"/>
      <c r="F46" s="747"/>
      <c r="G46" s="759"/>
      <c r="H46" s="759"/>
      <c r="I46" s="759"/>
      <c r="J46" s="759" t="e">
        <f t="shared" si="1"/>
        <v>#DIV/0!</v>
      </c>
      <c r="K46" s="759"/>
      <c r="L46" s="747">
        <v>2540000</v>
      </c>
      <c r="M46" s="748"/>
      <c r="N46" s="749"/>
    </row>
    <row r="47" spans="1:14" ht="12.75">
      <c r="A47" s="758" t="s">
        <v>923</v>
      </c>
      <c r="B47" s="747" t="s">
        <v>924</v>
      </c>
      <c r="C47" s="747"/>
      <c r="D47" s="747"/>
      <c r="F47" s="747"/>
      <c r="G47" s="759"/>
      <c r="H47" s="759"/>
      <c r="I47" s="759"/>
      <c r="J47" s="759" t="e">
        <f t="shared" si="1"/>
        <v>#DIV/0!</v>
      </c>
      <c r="K47" s="759"/>
      <c r="L47" s="747">
        <v>2540000</v>
      </c>
      <c r="M47" s="748"/>
      <c r="N47" s="749"/>
    </row>
    <row r="48" spans="1:14" ht="12.75">
      <c r="A48" s="758" t="s">
        <v>925</v>
      </c>
      <c r="B48" s="747" t="s">
        <v>926</v>
      </c>
      <c r="C48" s="747"/>
      <c r="D48" s="747"/>
      <c r="F48" s="747"/>
      <c r="G48" s="759"/>
      <c r="H48" s="759"/>
      <c r="I48" s="759"/>
      <c r="J48" s="759" t="e">
        <f t="shared" si="1"/>
        <v>#DIV/0!</v>
      </c>
      <c r="K48" s="759"/>
      <c r="L48" s="747">
        <v>2540000</v>
      </c>
      <c r="M48" s="748"/>
      <c r="N48" s="749"/>
    </row>
    <row r="49" spans="1:14" ht="12.75">
      <c r="A49" s="758" t="s">
        <v>927</v>
      </c>
      <c r="B49" s="747" t="s">
        <v>928</v>
      </c>
      <c r="C49" s="747"/>
      <c r="D49" s="747"/>
      <c r="F49" s="747"/>
      <c r="G49" s="759"/>
      <c r="H49" s="759"/>
      <c r="I49" s="759"/>
      <c r="J49" s="759" t="e">
        <f t="shared" si="1"/>
        <v>#DIV/0!</v>
      </c>
      <c r="K49" s="759"/>
      <c r="L49" s="747">
        <v>2540000</v>
      </c>
      <c r="M49" s="748"/>
      <c r="N49" s="749"/>
    </row>
    <row r="50" spans="1:14" ht="12.75">
      <c r="A50" s="758" t="s">
        <v>929</v>
      </c>
      <c r="B50" s="747" t="s">
        <v>930</v>
      </c>
      <c r="C50" s="747"/>
      <c r="D50" s="747"/>
      <c r="F50" s="747"/>
      <c r="G50" s="759"/>
      <c r="H50" s="759"/>
      <c r="I50" s="759">
        <f>J50*L50/12*4</f>
        <v>0</v>
      </c>
      <c r="J50" s="759"/>
      <c r="K50" s="759" t="e">
        <f>ROUND(F50/G50*H50,1)</f>
        <v>#DIV/0!</v>
      </c>
      <c r="L50" s="747">
        <v>2550000</v>
      </c>
      <c r="M50" s="748"/>
      <c r="N50" s="749"/>
    </row>
    <row r="51" spans="1:14" ht="12.75">
      <c r="A51" s="758" t="s">
        <v>931</v>
      </c>
      <c r="B51" s="747" t="s">
        <v>932</v>
      </c>
      <c r="C51" s="747"/>
      <c r="D51" s="747"/>
      <c r="F51" s="747"/>
      <c r="G51" s="759"/>
      <c r="H51" s="759"/>
      <c r="I51" s="759"/>
      <c r="J51" s="759" t="e">
        <f>ROUND(D51/G51*H51,1)</f>
        <v>#DIV/0!</v>
      </c>
      <c r="K51" s="759"/>
      <c r="L51" s="747">
        <v>2540000</v>
      </c>
      <c r="M51" s="748"/>
      <c r="N51" s="749"/>
    </row>
    <row r="52" spans="1:14" ht="22.5">
      <c r="A52" s="758" t="s">
        <v>933</v>
      </c>
      <c r="B52" s="746" t="s">
        <v>934</v>
      </c>
      <c r="C52" s="747"/>
      <c r="D52" s="747"/>
      <c r="F52" s="747"/>
      <c r="G52" s="759"/>
      <c r="H52" s="759"/>
      <c r="I52" s="759" t="e">
        <f>J52*L52/12*4</f>
        <v>#DIV/0!</v>
      </c>
      <c r="J52" s="759" t="e">
        <f>ROUND(D52/G52*H52,1)</f>
        <v>#DIV/0!</v>
      </c>
      <c r="K52" s="759" t="e">
        <f>ROUND(F52/G52*H52,1)</f>
        <v>#DIV/0!</v>
      </c>
      <c r="L52" s="747">
        <v>2550000</v>
      </c>
      <c r="M52" s="748"/>
      <c r="N52" s="749"/>
    </row>
    <row r="53" spans="1:14" ht="22.5">
      <c r="A53" s="758" t="s">
        <v>935</v>
      </c>
      <c r="B53" s="746" t="s">
        <v>936</v>
      </c>
      <c r="C53" s="747"/>
      <c r="D53" s="747"/>
      <c r="F53" s="747"/>
      <c r="G53" s="759"/>
      <c r="H53" s="759"/>
      <c r="I53" s="759"/>
      <c r="J53" s="759" t="e">
        <f>ROUND(D53/G53*H53,1)</f>
        <v>#DIV/0!</v>
      </c>
      <c r="K53" s="759"/>
      <c r="L53" s="747">
        <v>2540000</v>
      </c>
      <c r="M53" s="748"/>
      <c r="N53" s="749"/>
    </row>
    <row r="54" spans="1:14" ht="22.5">
      <c r="A54" s="758"/>
      <c r="B54" s="746" t="s">
        <v>937</v>
      </c>
      <c r="C54" s="747"/>
      <c r="D54" s="747"/>
      <c r="F54" s="747"/>
      <c r="G54" s="759"/>
      <c r="H54" s="759"/>
      <c r="I54" s="759"/>
      <c r="J54" s="759" t="e">
        <f>ROUND(D54/G54*H54,1)</f>
        <v>#DIV/0!</v>
      </c>
      <c r="K54" s="759"/>
      <c r="L54" s="747">
        <v>2540000</v>
      </c>
      <c r="M54" s="748"/>
      <c r="N54" s="749"/>
    </row>
    <row r="55" spans="1:14" ht="12.75">
      <c r="A55" s="758" t="s">
        <v>938</v>
      </c>
      <c r="B55" s="747" t="s">
        <v>0</v>
      </c>
      <c r="C55" s="747"/>
      <c r="D55" s="747"/>
      <c r="F55" s="747"/>
      <c r="G55" s="759"/>
      <c r="H55" s="759"/>
      <c r="I55" s="759">
        <v>18020000</v>
      </c>
      <c r="J55" s="759"/>
      <c r="K55" s="759" t="e">
        <f>ROUND(F55/G55*H55,1)</f>
        <v>#DIV/0!</v>
      </c>
      <c r="L55" s="747">
        <v>2550000</v>
      </c>
      <c r="M55" s="748"/>
      <c r="N55" s="749"/>
    </row>
    <row r="56" spans="1:14" ht="12.75">
      <c r="A56" s="758" t="s">
        <v>1</v>
      </c>
      <c r="B56" s="747" t="s">
        <v>2</v>
      </c>
      <c r="C56" s="747"/>
      <c r="D56" s="747"/>
      <c r="F56" s="747"/>
      <c r="G56" s="759"/>
      <c r="H56" s="759"/>
      <c r="I56" s="759">
        <f>J56*L56/12*4</f>
        <v>0</v>
      </c>
      <c r="J56" s="759"/>
      <c r="K56" s="759" t="e">
        <f>ROUND(F56/G56*H56,1)</f>
        <v>#DIV/0!</v>
      </c>
      <c r="L56" s="747">
        <v>2550000</v>
      </c>
      <c r="M56" s="748"/>
      <c r="N56" s="749"/>
    </row>
    <row r="57" spans="1:14" ht="12.75">
      <c r="A57" s="758" t="s">
        <v>3</v>
      </c>
      <c r="B57" s="747" t="s">
        <v>0</v>
      </c>
      <c r="C57" s="759"/>
      <c r="D57" s="747"/>
      <c r="F57" s="759"/>
      <c r="G57" s="759"/>
      <c r="H57" s="759"/>
      <c r="I57" s="759"/>
      <c r="J57" s="759" t="e">
        <f>ROUND(D57/G57*H57,1)</f>
        <v>#DIV/0!</v>
      </c>
      <c r="K57" s="759"/>
      <c r="L57" s="747">
        <v>2540000</v>
      </c>
      <c r="M57" s="748"/>
      <c r="N57" s="749"/>
    </row>
    <row r="58" spans="1:14" ht="12.75">
      <c r="A58" s="758" t="s">
        <v>4</v>
      </c>
      <c r="B58" s="747" t="s">
        <v>2</v>
      </c>
      <c r="C58" s="759"/>
      <c r="D58" s="747"/>
      <c r="F58" s="759"/>
      <c r="G58" s="759"/>
      <c r="H58" s="759"/>
      <c r="I58" s="759"/>
      <c r="J58" s="759" t="e">
        <f>ROUND(D58/G58*H58,1)</f>
        <v>#DIV/0!</v>
      </c>
      <c r="K58" s="759"/>
      <c r="L58" s="747">
        <v>2540000</v>
      </c>
      <c r="M58" s="748"/>
      <c r="N58" s="749"/>
    </row>
    <row r="59" spans="1:14" ht="22.5">
      <c r="A59" s="758" t="s">
        <v>5</v>
      </c>
      <c r="B59" s="746" t="s">
        <v>6</v>
      </c>
      <c r="C59" s="747"/>
      <c r="D59" s="747"/>
      <c r="F59" s="747"/>
      <c r="G59" s="747"/>
      <c r="H59" s="747"/>
      <c r="I59" s="747">
        <v>5680000</v>
      </c>
      <c r="J59" s="759" t="e">
        <f aca="true" t="shared" si="2" ref="J59:J70">ROUND(F59/G59*H59,1)</f>
        <v>#DIV/0!</v>
      </c>
      <c r="K59" s="759" t="e">
        <f aca="true" t="shared" si="3" ref="K59:K90">ROUND(F59/G59*H59,1)</f>
        <v>#DIV/0!</v>
      </c>
      <c r="L59" s="747">
        <v>40000</v>
      </c>
      <c r="M59" s="748">
        <f>D59*L59/12*4</f>
        <v>0</v>
      </c>
      <c r="N59" s="749"/>
    </row>
    <row r="60" spans="1:14" ht="22.5">
      <c r="A60" s="758" t="s">
        <v>7</v>
      </c>
      <c r="B60" s="746" t="s">
        <v>8</v>
      </c>
      <c r="C60" s="747"/>
      <c r="D60" s="747"/>
      <c r="F60" s="747"/>
      <c r="G60" s="747"/>
      <c r="H60" s="747"/>
      <c r="I60" s="747">
        <v>3360000</v>
      </c>
      <c r="J60" s="759" t="e">
        <f t="shared" si="2"/>
        <v>#DIV/0!</v>
      </c>
      <c r="K60" s="759" t="e">
        <f t="shared" si="3"/>
        <v>#DIV/0!</v>
      </c>
      <c r="L60" s="747">
        <v>40000</v>
      </c>
      <c r="M60" s="748"/>
      <c r="N60" s="749"/>
    </row>
    <row r="61" spans="1:14" ht="22.5">
      <c r="A61" s="758" t="s">
        <v>9</v>
      </c>
      <c r="B61" s="746" t="s">
        <v>6</v>
      </c>
      <c r="C61" s="747"/>
      <c r="D61" s="747"/>
      <c r="F61" s="747"/>
      <c r="G61" s="747"/>
      <c r="H61" s="747"/>
      <c r="I61" s="747"/>
      <c r="J61" s="759" t="e">
        <f t="shared" si="2"/>
        <v>#DIV/0!</v>
      </c>
      <c r="K61" s="759" t="e">
        <f t="shared" si="3"/>
        <v>#DIV/0!</v>
      </c>
      <c r="L61" s="747">
        <v>38000</v>
      </c>
      <c r="M61" s="748">
        <f aca="true" t="shared" si="4" ref="M61:M70">D61*L61/12*4</f>
        <v>0</v>
      </c>
      <c r="N61" s="749"/>
    </row>
    <row r="62" spans="1:14" ht="22.5">
      <c r="A62" s="758" t="s">
        <v>10</v>
      </c>
      <c r="B62" s="746" t="s">
        <v>11</v>
      </c>
      <c r="C62" s="747"/>
      <c r="D62" s="747"/>
      <c r="F62" s="747"/>
      <c r="G62" s="747"/>
      <c r="H62" s="747"/>
      <c r="I62" s="747"/>
      <c r="J62" s="759" t="e">
        <f t="shared" si="2"/>
        <v>#DIV/0!</v>
      </c>
      <c r="K62" s="759" t="e">
        <f t="shared" si="3"/>
        <v>#DIV/0!</v>
      </c>
      <c r="L62" s="747">
        <v>38000</v>
      </c>
      <c r="M62" s="748">
        <f t="shared" si="4"/>
        <v>0</v>
      </c>
      <c r="N62" s="749"/>
    </row>
    <row r="63" spans="1:14" ht="33.75">
      <c r="A63" s="745" t="s">
        <v>12</v>
      </c>
      <c r="B63" s="746" t="s">
        <v>13</v>
      </c>
      <c r="C63" s="747"/>
      <c r="D63" s="747"/>
      <c r="F63" s="747"/>
      <c r="G63" s="747"/>
      <c r="H63" s="747"/>
      <c r="I63" s="747">
        <v>7242000</v>
      </c>
      <c r="J63" s="759" t="e">
        <f t="shared" si="2"/>
        <v>#DIV/0!</v>
      </c>
      <c r="K63" s="759" t="e">
        <f t="shared" si="3"/>
        <v>#DIV/0!</v>
      </c>
      <c r="L63" s="747">
        <v>112000</v>
      </c>
      <c r="M63" s="748">
        <f t="shared" si="4"/>
        <v>0</v>
      </c>
      <c r="N63" s="749"/>
    </row>
    <row r="64" spans="1:14" ht="33.75">
      <c r="A64" s="745" t="s">
        <v>12</v>
      </c>
      <c r="B64" s="746" t="s">
        <v>13</v>
      </c>
      <c r="C64" s="747"/>
      <c r="D64" s="747"/>
      <c r="F64" s="747"/>
      <c r="G64" s="747"/>
      <c r="H64" s="747"/>
      <c r="I64" s="747">
        <v>3173333</v>
      </c>
      <c r="J64" s="759" t="e">
        <f t="shared" si="2"/>
        <v>#DIV/0!</v>
      </c>
      <c r="K64" s="759" t="e">
        <f t="shared" si="3"/>
        <v>#DIV/0!</v>
      </c>
      <c r="L64" s="747">
        <v>106000</v>
      </c>
      <c r="M64" s="748">
        <f t="shared" si="4"/>
        <v>0</v>
      </c>
      <c r="N64" s="749"/>
    </row>
    <row r="65" spans="1:14" ht="22.5">
      <c r="A65" s="745" t="s">
        <v>14</v>
      </c>
      <c r="B65" s="746" t="s">
        <v>15</v>
      </c>
      <c r="C65" s="747"/>
      <c r="D65" s="747"/>
      <c r="F65" s="747"/>
      <c r="G65" s="747"/>
      <c r="H65" s="747"/>
      <c r="I65" s="747">
        <v>9617067</v>
      </c>
      <c r="J65" s="759" t="e">
        <f t="shared" si="2"/>
        <v>#DIV/0!</v>
      </c>
      <c r="K65" s="759" t="e">
        <f t="shared" si="3"/>
        <v>#DIV/0!</v>
      </c>
      <c r="L65" s="747">
        <v>156800</v>
      </c>
      <c r="M65" s="748">
        <f t="shared" si="4"/>
        <v>0</v>
      </c>
      <c r="N65" s="749"/>
    </row>
    <row r="66" spans="1:14" ht="22.5">
      <c r="A66" s="745" t="s">
        <v>16</v>
      </c>
      <c r="B66" s="746" t="s">
        <v>15</v>
      </c>
      <c r="C66" s="747"/>
      <c r="D66" s="747"/>
      <c r="F66" s="747"/>
      <c r="G66" s="747"/>
      <c r="H66" s="747"/>
      <c r="I66" s="747">
        <v>5697067</v>
      </c>
      <c r="J66" s="759" t="e">
        <f t="shared" si="2"/>
        <v>#DIV/0!</v>
      </c>
      <c r="K66" s="759" t="e">
        <f t="shared" si="3"/>
        <v>#DIV/0!</v>
      </c>
      <c r="L66" s="747">
        <v>148400</v>
      </c>
      <c r="M66" s="748">
        <f t="shared" si="4"/>
        <v>0</v>
      </c>
      <c r="N66" s="749"/>
    </row>
    <row r="67" spans="1:14" ht="12.75">
      <c r="A67" s="745" t="s">
        <v>17</v>
      </c>
      <c r="B67" s="747" t="s">
        <v>18</v>
      </c>
      <c r="C67" s="747"/>
      <c r="D67" s="747"/>
      <c r="F67" s="747"/>
      <c r="G67" s="747"/>
      <c r="H67" s="747"/>
      <c r="I67" s="747">
        <v>2016000</v>
      </c>
      <c r="J67" s="759" t="e">
        <f t="shared" si="2"/>
        <v>#DIV/0!</v>
      </c>
      <c r="K67" s="759" t="e">
        <f t="shared" si="3"/>
        <v>#DIV/0!</v>
      </c>
      <c r="L67" s="747">
        <v>67200</v>
      </c>
      <c r="M67" s="748">
        <f t="shared" si="4"/>
        <v>0</v>
      </c>
      <c r="N67" s="749"/>
    </row>
    <row r="68" spans="1:14" ht="12.75">
      <c r="A68" s="745" t="s">
        <v>17</v>
      </c>
      <c r="B68" s="747" t="s">
        <v>18</v>
      </c>
      <c r="C68" s="747"/>
      <c r="D68" s="747"/>
      <c r="F68" s="747"/>
      <c r="G68" s="747"/>
      <c r="H68" s="747"/>
      <c r="I68" s="747">
        <v>940800</v>
      </c>
      <c r="J68" s="759" t="e">
        <f t="shared" si="2"/>
        <v>#DIV/0!</v>
      </c>
      <c r="K68" s="759" t="e">
        <f t="shared" si="3"/>
        <v>#DIV/0!</v>
      </c>
      <c r="L68" s="747">
        <v>63600</v>
      </c>
      <c r="M68" s="748">
        <f t="shared" si="4"/>
        <v>0</v>
      </c>
      <c r="N68" s="749"/>
    </row>
    <row r="69" spans="1:14" ht="12.75">
      <c r="A69" s="745" t="s">
        <v>19</v>
      </c>
      <c r="B69" s="747" t="s">
        <v>20</v>
      </c>
      <c r="C69" s="747"/>
      <c r="D69" s="747"/>
      <c r="F69" s="747"/>
      <c r="G69" s="747"/>
      <c r="H69" s="747"/>
      <c r="I69" s="747">
        <v>1120000</v>
      </c>
      <c r="J69" s="759" t="e">
        <f t="shared" si="2"/>
        <v>#DIV/0!</v>
      </c>
      <c r="K69" s="759" t="e">
        <f t="shared" si="3"/>
        <v>#DIV/0!</v>
      </c>
      <c r="L69" s="747">
        <v>22000</v>
      </c>
      <c r="M69" s="748">
        <f t="shared" si="4"/>
        <v>0</v>
      </c>
      <c r="N69" s="749"/>
    </row>
    <row r="70" spans="1:14" ht="12.75">
      <c r="A70" s="745" t="s">
        <v>19</v>
      </c>
      <c r="B70" s="747" t="s">
        <v>20</v>
      </c>
      <c r="C70" s="796"/>
      <c r="D70" s="747"/>
      <c r="F70" s="796"/>
      <c r="G70" s="747"/>
      <c r="H70" s="747"/>
      <c r="I70" s="747">
        <v>701867</v>
      </c>
      <c r="J70" s="759" t="e">
        <f t="shared" si="2"/>
        <v>#DIV/0!</v>
      </c>
      <c r="K70" s="759" t="e">
        <f t="shared" si="3"/>
        <v>#DIV/0!</v>
      </c>
      <c r="L70" s="747">
        <v>21200</v>
      </c>
      <c r="M70" s="748">
        <f t="shared" si="4"/>
        <v>0</v>
      </c>
      <c r="N70" s="749"/>
    </row>
    <row r="71" spans="1:14" ht="12.75">
      <c r="A71" s="758" t="s">
        <v>21</v>
      </c>
      <c r="B71" s="747" t="s">
        <v>22</v>
      </c>
      <c r="C71" s="796"/>
      <c r="D71" s="747"/>
      <c r="F71" s="796"/>
      <c r="G71" s="759"/>
      <c r="H71" s="759"/>
      <c r="I71" s="759"/>
      <c r="J71" s="759"/>
      <c r="K71" s="759" t="e">
        <f t="shared" si="3"/>
        <v>#DIV/0!</v>
      </c>
      <c r="L71" s="747">
        <v>2550000</v>
      </c>
      <c r="M71" s="748">
        <f>J71*L71/12*4</f>
        <v>0</v>
      </c>
      <c r="N71" s="749"/>
    </row>
    <row r="72" spans="1:14" ht="12.75">
      <c r="A72" s="758" t="s">
        <v>23</v>
      </c>
      <c r="B72" s="747" t="s">
        <v>24</v>
      </c>
      <c r="C72" s="796"/>
      <c r="D72" s="747"/>
      <c r="F72" s="796"/>
      <c r="G72" s="759"/>
      <c r="H72" s="759"/>
      <c r="I72" s="759">
        <v>1866667</v>
      </c>
      <c r="J72" s="759" t="e">
        <f>ROUND(D72/G72*H72,1)</f>
        <v>#DIV/0!</v>
      </c>
      <c r="K72" s="759" t="e">
        <f t="shared" si="3"/>
        <v>#DIV/0!</v>
      </c>
      <c r="L72" s="747">
        <v>2540000</v>
      </c>
      <c r="M72" s="748"/>
      <c r="N72" s="749"/>
    </row>
    <row r="73" spans="1:14" ht="12.75">
      <c r="A73" s="758" t="s">
        <v>25</v>
      </c>
      <c r="B73" s="747" t="s">
        <v>26</v>
      </c>
      <c r="C73" s="796"/>
      <c r="D73" s="747"/>
      <c r="F73" s="796"/>
      <c r="G73" s="759"/>
      <c r="H73" s="759"/>
      <c r="I73" s="759"/>
      <c r="J73" s="759" t="e">
        <f>ROUND(F73/G73*H73,1)</f>
        <v>#DIV/0!</v>
      </c>
      <c r="K73" s="759" t="e">
        <f t="shared" si="3"/>
        <v>#DIV/0!</v>
      </c>
      <c r="L73" s="747">
        <v>20000</v>
      </c>
      <c r="M73" s="748"/>
      <c r="N73" s="749"/>
    </row>
    <row r="74" spans="1:14" ht="12.75">
      <c r="A74" s="758" t="s">
        <v>27</v>
      </c>
      <c r="B74" s="747" t="s">
        <v>26</v>
      </c>
      <c r="C74" s="796"/>
      <c r="D74" s="747"/>
      <c r="F74" s="796"/>
      <c r="G74" s="759"/>
      <c r="H74" s="759"/>
      <c r="I74" s="759"/>
      <c r="J74" s="759" t="e">
        <f>ROUND(F74/G74*H74,1)</f>
        <v>#DIV/0!</v>
      </c>
      <c r="K74" s="759" t="e">
        <f t="shared" si="3"/>
        <v>#DIV/0!</v>
      </c>
      <c r="L74" s="747">
        <v>19000</v>
      </c>
      <c r="M74" s="748">
        <f>D74*L74/12*4</f>
        <v>0</v>
      </c>
      <c r="N74" s="749"/>
    </row>
    <row r="75" spans="1:14" ht="12.75">
      <c r="A75" s="758" t="s">
        <v>28</v>
      </c>
      <c r="B75" s="747" t="s">
        <v>29</v>
      </c>
      <c r="C75" s="796"/>
      <c r="D75" s="747"/>
      <c r="F75" s="796"/>
      <c r="G75" s="759"/>
      <c r="H75" s="759"/>
      <c r="I75" s="759"/>
      <c r="J75" s="759"/>
      <c r="K75" s="759" t="e">
        <f t="shared" si="3"/>
        <v>#DIV/0!</v>
      </c>
      <c r="L75" s="747">
        <v>2550000</v>
      </c>
      <c r="M75" s="748">
        <f>J75*L75/12*4</f>
        <v>0</v>
      </c>
      <c r="N75" s="749"/>
    </row>
    <row r="76" spans="1:14" ht="12.75">
      <c r="A76" s="758" t="s">
        <v>30</v>
      </c>
      <c r="B76" s="747" t="s">
        <v>31</v>
      </c>
      <c r="C76" s="796"/>
      <c r="D76" s="747"/>
      <c r="F76" s="796"/>
      <c r="G76" s="759"/>
      <c r="H76" s="759"/>
      <c r="I76" s="759">
        <v>3740000</v>
      </c>
      <c r="J76" s="759" t="e">
        <f>ROUND(D76/G76*H76,1)</f>
        <v>#DIV/0!</v>
      </c>
      <c r="K76" s="759" t="e">
        <f t="shared" si="3"/>
        <v>#DIV/0!</v>
      </c>
      <c r="L76" s="747">
        <v>2540000</v>
      </c>
      <c r="M76" s="748"/>
      <c r="N76" s="749"/>
    </row>
    <row r="77" spans="1:14" ht="12.75">
      <c r="A77" s="758" t="s">
        <v>32</v>
      </c>
      <c r="B77" s="747" t="s">
        <v>26</v>
      </c>
      <c r="C77" s="796"/>
      <c r="D77" s="747"/>
      <c r="F77" s="796"/>
      <c r="G77" s="759"/>
      <c r="H77" s="759"/>
      <c r="I77" s="759"/>
      <c r="J77" s="759" t="e">
        <f>ROUND(F77/G77*H77,1)</f>
        <v>#DIV/0!</v>
      </c>
      <c r="K77" s="759" t="e">
        <f t="shared" si="3"/>
        <v>#DIV/0!</v>
      </c>
      <c r="L77" s="747">
        <v>51000</v>
      </c>
      <c r="M77" s="748"/>
      <c r="N77" s="749"/>
    </row>
    <row r="78" spans="1:14" ht="12.75">
      <c r="A78" s="758" t="s">
        <v>33</v>
      </c>
      <c r="B78" s="747" t="s">
        <v>26</v>
      </c>
      <c r="C78" s="759"/>
      <c r="D78" s="747"/>
      <c r="F78" s="759"/>
      <c r="G78" s="759"/>
      <c r="H78" s="759"/>
      <c r="I78" s="759"/>
      <c r="J78" s="759" t="e">
        <f>ROUND(F78/G78*H78,1)</f>
        <v>#DIV/0!</v>
      </c>
      <c r="K78" s="759" t="e">
        <f t="shared" si="3"/>
        <v>#DIV/0!</v>
      </c>
      <c r="L78" s="747">
        <v>48500</v>
      </c>
      <c r="M78" s="748">
        <f>D78*L78/12*4</f>
        <v>0</v>
      </c>
      <c r="N78" s="749"/>
    </row>
    <row r="79" spans="1:14" ht="12.75">
      <c r="A79" s="758" t="s">
        <v>34</v>
      </c>
      <c r="B79" s="747" t="s">
        <v>35</v>
      </c>
      <c r="C79" s="747"/>
      <c r="D79" s="747"/>
      <c r="F79" s="747"/>
      <c r="G79" s="747"/>
      <c r="H79" s="759"/>
      <c r="I79" s="747">
        <v>17680000</v>
      </c>
      <c r="J79" s="759"/>
      <c r="K79" s="759" t="e">
        <f t="shared" si="3"/>
        <v>#DIV/0!</v>
      </c>
      <c r="L79" s="747">
        <v>2550000</v>
      </c>
      <c r="M79" s="748">
        <f>J79*L79/12*4</f>
        <v>0</v>
      </c>
      <c r="N79" s="749"/>
    </row>
    <row r="80" spans="1:14" ht="12.75">
      <c r="A80" s="758" t="s">
        <v>36</v>
      </c>
      <c r="B80" s="747" t="s">
        <v>37</v>
      </c>
      <c r="C80" s="747"/>
      <c r="D80" s="747"/>
      <c r="F80" s="747"/>
      <c r="G80" s="747"/>
      <c r="H80" s="759"/>
      <c r="I80" s="747"/>
      <c r="J80" s="759" t="e">
        <f>ROUND(D80/G80*H80,1)</f>
        <v>#DIV/0!</v>
      </c>
      <c r="K80" s="759" t="e">
        <f t="shared" si="3"/>
        <v>#DIV/0!</v>
      </c>
      <c r="L80" s="747">
        <v>2540000</v>
      </c>
      <c r="M80" s="748"/>
      <c r="N80" s="749"/>
    </row>
    <row r="81" spans="1:14" ht="12.75">
      <c r="A81" s="758" t="s">
        <v>38</v>
      </c>
      <c r="B81" s="747" t="s">
        <v>39</v>
      </c>
      <c r="C81" s="747"/>
      <c r="D81" s="747"/>
      <c r="F81" s="747"/>
      <c r="G81" s="747"/>
      <c r="H81" s="747"/>
      <c r="I81" s="747">
        <v>2480000</v>
      </c>
      <c r="J81" s="759" t="e">
        <f aca="true" t="shared" si="5" ref="J81:J102">ROUND(F81/G81*H81,1)</f>
        <v>#DIV/0!</v>
      </c>
      <c r="K81" s="759" t="e">
        <f t="shared" si="3"/>
        <v>#DIV/0!</v>
      </c>
      <c r="L81" s="747">
        <v>186000</v>
      </c>
      <c r="M81" s="748">
        <f aca="true" t="shared" si="6" ref="M81:M102">D81*L81/12*4</f>
        <v>0</v>
      </c>
      <c r="N81" s="749"/>
    </row>
    <row r="82" spans="1:14" ht="12.75">
      <c r="A82" s="758" t="s">
        <v>40</v>
      </c>
      <c r="B82" s="747" t="s">
        <v>39</v>
      </c>
      <c r="C82" s="747"/>
      <c r="D82" s="747"/>
      <c r="F82" s="747"/>
      <c r="G82" s="747"/>
      <c r="H82" s="747"/>
      <c r="I82" s="747"/>
      <c r="J82" s="759" t="e">
        <f t="shared" si="5"/>
        <v>#DIV/0!</v>
      </c>
      <c r="K82" s="759" t="e">
        <f t="shared" si="3"/>
        <v>#DIV/0!</v>
      </c>
      <c r="L82" s="747">
        <v>177000</v>
      </c>
      <c r="M82" s="748">
        <f t="shared" si="6"/>
        <v>0</v>
      </c>
      <c r="N82" s="749"/>
    </row>
    <row r="83" spans="1:14" ht="12.75">
      <c r="A83" s="758"/>
      <c r="B83" s="747" t="s">
        <v>41</v>
      </c>
      <c r="C83" s="747"/>
      <c r="D83" s="747"/>
      <c r="F83" s="747"/>
      <c r="G83" s="747"/>
      <c r="H83" s="747"/>
      <c r="I83" s="747"/>
      <c r="J83" s="759" t="e">
        <f t="shared" si="5"/>
        <v>#DIV/0!</v>
      </c>
      <c r="K83" s="759" t="e">
        <f t="shared" si="3"/>
        <v>#DIV/0!</v>
      </c>
      <c r="L83" s="747"/>
      <c r="M83" s="748">
        <f t="shared" si="6"/>
        <v>0</v>
      </c>
      <c r="N83" s="749"/>
    </row>
    <row r="84" spans="1:14" ht="12.75">
      <c r="A84" s="758"/>
      <c r="B84" s="747" t="s">
        <v>42</v>
      </c>
      <c r="C84" s="747"/>
      <c r="D84" s="747"/>
      <c r="F84" s="747"/>
      <c r="G84" s="747"/>
      <c r="H84" s="747"/>
      <c r="I84" s="747"/>
      <c r="J84" s="759" t="e">
        <f t="shared" si="5"/>
        <v>#DIV/0!</v>
      </c>
      <c r="K84" s="759" t="e">
        <f t="shared" si="3"/>
        <v>#DIV/0!</v>
      </c>
      <c r="L84" s="747"/>
      <c r="M84" s="748">
        <f t="shared" si="6"/>
        <v>0</v>
      </c>
      <c r="N84" s="749"/>
    </row>
    <row r="85" spans="1:14" ht="22.5">
      <c r="A85" s="758" t="s">
        <v>43</v>
      </c>
      <c r="B85" s="746" t="s">
        <v>44</v>
      </c>
      <c r="C85" s="747"/>
      <c r="D85" s="747"/>
      <c r="F85" s="747"/>
      <c r="G85" s="747"/>
      <c r="H85" s="747"/>
      <c r="I85" s="747"/>
      <c r="J85" s="759" t="e">
        <f t="shared" si="5"/>
        <v>#DIV/0!</v>
      </c>
      <c r="K85" s="759" t="e">
        <f t="shared" si="3"/>
        <v>#DIV/0!</v>
      </c>
      <c r="L85" s="747">
        <v>240000</v>
      </c>
      <c r="M85" s="748">
        <f t="shared" si="6"/>
        <v>0</v>
      </c>
      <c r="N85" s="749"/>
    </row>
    <row r="86" spans="1:14" ht="22.5">
      <c r="A86" s="758" t="s">
        <v>43</v>
      </c>
      <c r="B86" s="746" t="s">
        <v>44</v>
      </c>
      <c r="C86" s="747"/>
      <c r="D86" s="747"/>
      <c r="F86" s="747"/>
      <c r="G86" s="747"/>
      <c r="H86" s="747"/>
      <c r="I86" s="747"/>
      <c r="J86" s="759" t="e">
        <f t="shared" si="5"/>
        <v>#DIV/0!</v>
      </c>
      <c r="K86" s="759" t="e">
        <f t="shared" si="3"/>
        <v>#DIV/0!</v>
      </c>
      <c r="L86" s="747">
        <v>239000</v>
      </c>
      <c r="M86" s="748">
        <f t="shared" si="6"/>
        <v>0</v>
      </c>
      <c r="N86" s="749"/>
    </row>
    <row r="87" spans="1:14" ht="12.75">
      <c r="A87" s="758" t="s">
        <v>45</v>
      </c>
      <c r="B87" s="746" t="s">
        <v>46</v>
      </c>
      <c r="C87" s="747">
        <v>2</v>
      </c>
      <c r="D87" s="747"/>
      <c r="F87" s="747">
        <v>2</v>
      </c>
      <c r="G87" s="747"/>
      <c r="H87" s="747"/>
      <c r="I87" s="747">
        <v>512000</v>
      </c>
      <c r="J87" s="759" t="e">
        <f t="shared" si="5"/>
        <v>#DIV/0!</v>
      </c>
      <c r="K87" s="759" t="e">
        <f t="shared" si="3"/>
        <v>#DIV/0!</v>
      </c>
      <c r="L87" s="747">
        <v>384000</v>
      </c>
      <c r="M87" s="748">
        <f t="shared" si="6"/>
        <v>0</v>
      </c>
      <c r="N87" s="749">
        <v>512000</v>
      </c>
    </row>
    <row r="88" spans="1:14" ht="12.75">
      <c r="A88" s="758" t="s">
        <v>45</v>
      </c>
      <c r="B88" s="747" t="s">
        <v>46</v>
      </c>
      <c r="C88" s="747"/>
      <c r="D88" s="747"/>
      <c r="F88" s="747"/>
      <c r="G88" s="747"/>
      <c r="H88" s="747"/>
      <c r="I88" s="747">
        <v>896000</v>
      </c>
      <c r="J88" s="759" t="e">
        <f t="shared" si="5"/>
        <v>#DIV/0!</v>
      </c>
      <c r="K88" s="759" t="e">
        <f t="shared" si="3"/>
        <v>#DIV/0!</v>
      </c>
      <c r="L88" s="747">
        <v>384000</v>
      </c>
      <c r="M88" s="748">
        <f t="shared" si="6"/>
        <v>0</v>
      </c>
      <c r="N88" s="749"/>
    </row>
    <row r="89" spans="1:14" ht="12.75">
      <c r="A89" s="758" t="s">
        <v>45</v>
      </c>
      <c r="B89" s="746" t="s">
        <v>46</v>
      </c>
      <c r="C89" s="747"/>
      <c r="D89" s="747">
        <v>2</v>
      </c>
      <c r="F89" s="747"/>
      <c r="G89" s="747"/>
      <c r="H89" s="747"/>
      <c r="I89" s="747"/>
      <c r="J89" s="759" t="e">
        <f t="shared" si="5"/>
        <v>#DIV/0!</v>
      </c>
      <c r="K89" s="759" t="e">
        <f t="shared" si="3"/>
        <v>#DIV/0!</v>
      </c>
      <c r="L89" s="747">
        <v>382400</v>
      </c>
      <c r="M89" s="748">
        <f t="shared" si="6"/>
        <v>254933.33333333334</v>
      </c>
      <c r="N89" s="749">
        <v>254933</v>
      </c>
    </row>
    <row r="90" spans="1:14" ht="12.75">
      <c r="A90" s="758" t="s">
        <v>45</v>
      </c>
      <c r="B90" s="747" t="s">
        <v>46</v>
      </c>
      <c r="C90" s="747"/>
      <c r="D90" s="747"/>
      <c r="F90" s="747"/>
      <c r="G90" s="747"/>
      <c r="H90" s="747"/>
      <c r="I90" s="747"/>
      <c r="J90" s="759" t="e">
        <f t="shared" si="5"/>
        <v>#DIV/0!</v>
      </c>
      <c r="K90" s="759" t="e">
        <f t="shared" si="3"/>
        <v>#DIV/0!</v>
      </c>
      <c r="L90" s="747">
        <v>382400</v>
      </c>
      <c r="M90" s="748">
        <f t="shared" si="6"/>
        <v>0</v>
      </c>
      <c r="N90" s="749"/>
    </row>
    <row r="91" spans="1:14" ht="12.75">
      <c r="A91" s="758" t="s">
        <v>47</v>
      </c>
      <c r="B91" s="746" t="s">
        <v>48</v>
      </c>
      <c r="C91" s="747">
        <v>1</v>
      </c>
      <c r="D91" s="747"/>
      <c r="F91" s="747">
        <v>1</v>
      </c>
      <c r="G91" s="747"/>
      <c r="H91" s="747"/>
      <c r="I91" s="747">
        <v>10112000</v>
      </c>
      <c r="J91" s="759" t="e">
        <f t="shared" si="5"/>
        <v>#DIV/0!</v>
      </c>
      <c r="K91" s="759" t="e">
        <f aca="true" t="shared" si="7" ref="K91:K122">ROUND(F91/G91*H91,1)</f>
        <v>#DIV/0!</v>
      </c>
      <c r="L91" s="747">
        <v>192000</v>
      </c>
      <c r="M91" s="748">
        <f t="shared" si="6"/>
        <v>0</v>
      </c>
      <c r="N91" s="749">
        <v>128000</v>
      </c>
    </row>
    <row r="92" spans="1:14" ht="12.75">
      <c r="A92" s="758" t="s">
        <v>49</v>
      </c>
      <c r="B92" s="746" t="s">
        <v>48</v>
      </c>
      <c r="C92" s="747"/>
      <c r="D92" s="747"/>
      <c r="F92" s="747"/>
      <c r="G92" s="747"/>
      <c r="H92" s="747"/>
      <c r="I92" s="747"/>
      <c r="J92" s="759" t="e">
        <f t="shared" si="5"/>
        <v>#DIV/0!</v>
      </c>
      <c r="K92" s="759" t="e">
        <f t="shared" si="7"/>
        <v>#DIV/0!</v>
      </c>
      <c r="L92" s="747">
        <v>192000</v>
      </c>
      <c r="M92" s="748">
        <f t="shared" si="6"/>
        <v>0</v>
      </c>
      <c r="N92" s="749"/>
    </row>
    <row r="93" spans="1:14" ht="12.75">
      <c r="A93" s="758" t="s">
        <v>50</v>
      </c>
      <c r="B93" s="746" t="s">
        <v>48</v>
      </c>
      <c r="C93" s="747"/>
      <c r="D93" s="747"/>
      <c r="F93" s="747"/>
      <c r="G93" s="747"/>
      <c r="H93" s="747"/>
      <c r="I93" s="747">
        <v>2304000</v>
      </c>
      <c r="J93" s="759" t="e">
        <f t="shared" si="5"/>
        <v>#DIV/0!</v>
      </c>
      <c r="K93" s="759" t="e">
        <f t="shared" si="7"/>
        <v>#DIV/0!</v>
      </c>
      <c r="L93" s="747">
        <v>192000</v>
      </c>
      <c r="M93" s="748">
        <f t="shared" si="6"/>
        <v>0</v>
      </c>
      <c r="N93" s="749"/>
    </row>
    <row r="94" spans="1:14" ht="12.75">
      <c r="A94" s="758" t="s">
        <v>47</v>
      </c>
      <c r="B94" s="746" t="s">
        <v>48</v>
      </c>
      <c r="C94" s="747"/>
      <c r="D94" s="747">
        <v>1</v>
      </c>
      <c r="F94" s="747"/>
      <c r="G94" s="747"/>
      <c r="H94" s="747"/>
      <c r="I94" s="747"/>
      <c r="J94" s="759" t="e">
        <f t="shared" si="5"/>
        <v>#DIV/0!</v>
      </c>
      <c r="K94" s="759" t="e">
        <f t="shared" si="7"/>
        <v>#DIV/0!</v>
      </c>
      <c r="L94" s="747">
        <v>191200</v>
      </c>
      <c r="M94" s="748">
        <f t="shared" si="6"/>
        <v>63733.333333333336</v>
      </c>
      <c r="N94" s="749">
        <v>63733</v>
      </c>
    </row>
    <row r="95" spans="1:14" ht="12.75">
      <c r="A95" s="758" t="s">
        <v>49</v>
      </c>
      <c r="B95" s="746" t="s">
        <v>48</v>
      </c>
      <c r="C95" s="747"/>
      <c r="D95" s="747"/>
      <c r="E95" s="760"/>
      <c r="F95" s="747"/>
      <c r="G95" s="747"/>
      <c r="H95" s="747"/>
      <c r="I95" s="747"/>
      <c r="J95" s="759" t="e">
        <f t="shared" si="5"/>
        <v>#DIV/0!</v>
      </c>
      <c r="K95" s="759" t="e">
        <f t="shared" si="7"/>
        <v>#DIV/0!</v>
      </c>
      <c r="L95" s="747">
        <v>191200</v>
      </c>
      <c r="M95" s="748">
        <f t="shared" si="6"/>
        <v>0</v>
      </c>
      <c r="N95" s="749"/>
    </row>
    <row r="96" spans="1:14" ht="12.75">
      <c r="A96" s="758" t="s">
        <v>50</v>
      </c>
      <c r="B96" s="746" t="s">
        <v>48</v>
      </c>
      <c r="C96" s="747"/>
      <c r="D96" s="747"/>
      <c r="E96" s="760"/>
      <c r="F96" s="747"/>
      <c r="G96" s="747"/>
      <c r="H96" s="747"/>
      <c r="I96" s="747">
        <v>2496000</v>
      </c>
      <c r="J96" s="759" t="e">
        <f t="shared" si="5"/>
        <v>#DIV/0!</v>
      </c>
      <c r="K96" s="759" t="e">
        <f t="shared" si="7"/>
        <v>#DIV/0!</v>
      </c>
      <c r="L96" s="747">
        <v>191200</v>
      </c>
      <c r="M96" s="748">
        <f t="shared" si="6"/>
        <v>0</v>
      </c>
      <c r="N96" s="749"/>
    </row>
    <row r="97" spans="1:14" ht="22.5">
      <c r="A97" s="758" t="s">
        <v>51</v>
      </c>
      <c r="B97" s="746" t="s">
        <v>52</v>
      </c>
      <c r="C97" s="747">
        <v>1</v>
      </c>
      <c r="D97" s="747"/>
      <c r="E97" s="760"/>
      <c r="F97" s="747">
        <v>1</v>
      </c>
      <c r="G97" s="747"/>
      <c r="H97" s="747"/>
      <c r="I97" s="747"/>
      <c r="J97" s="759" t="e">
        <f t="shared" si="5"/>
        <v>#DIV/0!</v>
      </c>
      <c r="K97" s="759" t="e">
        <f t="shared" si="7"/>
        <v>#DIV/0!</v>
      </c>
      <c r="L97" s="747">
        <v>144000</v>
      </c>
      <c r="M97" s="748">
        <f t="shared" si="6"/>
        <v>0</v>
      </c>
      <c r="N97" s="749">
        <v>96000</v>
      </c>
    </row>
    <row r="98" spans="1:14" ht="22.5">
      <c r="A98" s="758" t="s">
        <v>53</v>
      </c>
      <c r="B98" s="746" t="s">
        <v>52</v>
      </c>
      <c r="C98" s="747"/>
      <c r="D98" s="747"/>
      <c r="E98" s="760"/>
      <c r="F98" s="747"/>
      <c r="G98" s="747"/>
      <c r="H98" s="747"/>
      <c r="I98" s="747"/>
      <c r="J98" s="759" t="e">
        <f t="shared" si="5"/>
        <v>#DIV/0!</v>
      </c>
      <c r="K98" s="759" t="e">
        <f t="shared" si="7"/>
        <v>#DIV/0!</v>
      </c>
      <c r="L98" s="747">
        <v>144000</v>
      </c>
      <c r="M98" s="748">
        <f t="shared" si="6"/>
        <v>0</v>
      </c>
      <c r="N98" s="749"/>
    </row>
    <row r="99" spans="1:14" ht="22.5">
      <c r="A99" s="758" t="s">
        <v>54</v>
      </c>
      <c r="B99" s="746" t="s">
        <v>52</v>
      </c>
      <c r="C99" s="747"/>
      <c r="D99" s="747"/>
      <c r="E99" s="760"/>
      <c r="F99" s="747"/>
      <c r="G99" s="747"/>
      <c r="H99" s="747"/>
      <c r="I99" s="747"/>
      <c r="J99" s="759" t="e">
        <f t="shared" si="5"/>
        <v>#DIV/0!</v>
      </c>
      <c r="K99" s="759" t="e">
        <f t="shared" si="7"/>
        <v>#DIV/0!</v>
      </c>
      <c r="L99" s="747">
        <v>144000</v>
      </c>
      <c r="M99" s="748">
        <f t="shared" si="6"/>
        <v>0</v>
      </c>
      <c r="N99" s="749"/>
    </row>
    <row r="100" spans="1:14" ht="22.5">
      <c r="A100" s="758" t="s">
        <v>51</v>
      </c>
      <c r="B100" s="746" t="s">
        <v>52</v>
      </c>
      <c r="C100" s="747"/>
      <c r="D100" s="747">
        <v>1</v>
      </c>
      <c r="E100" s="760"/>
      <c r="F100" s="747"/>
      <c r="G100" s="747"/>
      <c r="H100" s="747"/>
      <c r="I100" s="747"/>
      <c r="J100" s="759" t="e">
        <f t="shared" si="5"/>
        <v>#DIV/0!</v>
      </c>
      <c r="K100" s="759" t="e">
        <f t="shared" si="7"/>
        <v>#DIV/0!</v>
      </c>
      <c r="L100" s="747">
        <v>143400</v>
      </c>
      <c r="M100" s="748">
        <f t="shared" si="6"/>
        <v>47800</v>
      </c>
      <c r="N100" s="749">
        <v>47800</v>
      </c>
    </row>
    <row r="101" spans="1:14" ht="22.5">
      <c r="A101" s="758" t="s">
        <v>53</v>
      </c>
      <c r="B101" s="746" t="s">
        <v>52</v>
      </c>
      <c r="C101" s="747"/>
      <c r="D101" s="747"/>
      <c r="E101" s="760"/>
      <c r="F101" s="747"/>
      <c r="G101" s="747"/>
      <c r="H101" s="747"/>
      <c r="I101" s="747"/>
      <c r="J101" s="759" t="e">
        <f t="shared" si="5"/>
        <v>#DIV/0!</v>
      </c>
      <c r="K101" s="759" t="e">
        <f t="shared" si="7"/>
        <v>#DIV/0!</v>
      </c>
      <c r="L101" s="747">
        <v>143400</v>
      </c>
      <c r="M101" s="748">
        <f t="shared" si="6"/>
        <v>0</v>
      </c>
      <c r="N101" s="749"/>
    </row>
    <row r="102" spans="1:14" ht="22.5">
      <c r="A102" s="758" t="s">
        <v>54</v>
      </c>
      <c r="B102" s="746" t="s">
        <v>52</v>
      </c>
      <c r="C102" s="747"/>
      <c r="D102" s="747"/>
      <c r="E102" s="760"/>
      <c r="F102" s="747"/>
      <c r="G102" s="747"/>
      <c r="H102" s="747"/>
      <c r="I102" s="747"/>
      <c r="J102" s="759" t="e">
        <f t="shared" si="5"/>
        <v>#DIV/0!</v>
      </c>
      <c r="K102" s="759" t="e">
        <f t="shared" si="7"/>
        <v>#DIV/0!</v>
      </c>
      <c r="L102" s="747">
        <v>143400</v>
      </c>
      <c r="M102" s="748">
        <f t="shared" si="6"/>
        <v>0</v>
      </c>
      <c r="N102" s="749"/>
    </row>
    <row r="103" spans="1:14" ht="12.75">
      <c r="A103" s="758" t="s">
        <v>55</v>
      </c>
      <c r="B103" s="747" t="s">
        <v>56</v>
      </c>
      <c r="C103" s="747"/>
      <c r="D103" s="747"/>
      <c r="E103" s="760"/>
      <c r="F103" s="747"/>
      <c r="G103" s="759">
        <v>25</v>
      </c>
      <c r="H103" s="759">
        <v>0.24</v>
      </c>
      <c r="I103" s="759">
        <v>170000</v>
      </c>
      <c r="J103" s="759"/>
      <c r="K103" s="759">
        <f t="shared" si="7"/>
        <v>0</v>
      </c>
      <c r="L103" s="747">
        <v>2550000</v>
      </c>
      <c r="M103" s="748">
        <f aca="true" t="shared" si="8" ref="M103:M111">J103*L103/12*4</f>
        <v>0</v>
      </c>
      <c r="N103" s="749"/>
    </row>
    <row r="104" spans="1:14" ht="12.75">
      <c r="A104" s="758" t="s">
        <v>55</v>
      </c>
      <c r="B104" s="747" t="s">
        <v>57</v>
      </c>
      <c r="C104" s="747"/>
      <c r="D104" s="747"/>
      <c r="E104" s="760"/>
      <c r="F104" s="747"/>
      <c r="G104" s="759">
        <v>25</v>
      </c>
      <c r="H104" s="759">
        <v>0.16</v>
      </c>
      <c r="I104" s="759">
        <v>935000</v>
      </c>
      <c r="J104" s="759"/>
      <c r="K104" s="759">
        <f t="shared" si="7"/>
        <v>0</v>
      </c>
      <c r="L104" s="747">
        <v>2550000</v>
      </c>
      <c r="M104" s="748">
        <f t="shared" si="8"/>
        <v>0</v>
      </c>
      <c r="N104" s="749"/>
    </row>
    <row r="105" spans="1:14" ht="12.75">
      <c r="A105" s="758" t="s">
        <v>58</v>
      </c>
      <c r="B105" s="747" t="s">
        <v>59</v>
      </c>
      <c r="C105" s="747"/>
      <c r="D105" s="747"/>
      <c r="E105" s="760"/>
      <c r="F105" s="747"/>
      <c r="G105" s="759">
        <v>21</v>
      </c>
      <c r="H105" s="759">
        <v>0.27</v>
      </c>
      <c r="I105" s="759">
        <v>2890000</v>
      </c>
      <c r="J105" s="759"/>
      <c r="K105" s="759">
        <f t="shared" si="7"/>
        <v>0</v>
      </c>
      <c r="L105" s="747">
        <v>2550000</v>
      </c>
      <c r="M105" s="748">
        <f t="shared" si="8"/>
        <v>0</v>
      </c>
      <c r="N105" s="749"/>
    </row>
    <row r="106" spans="1:14" ht="12.75">
      <c r="A106" s="758" t="s">
        <v>60</v>
      </c>
      <c r="B106" s="747" t="s">
        <v>61</v>
      </c>
      <c r="C106" s="747"/>
      <c r="D106" s="747"/>
      <c r="E106" s="760"/>
      <c r="F106" s="747"/>
      <c r="G106" s="759">
        <v>17</v>
      </c>
      <c r="H106" s="759">
        <v>0.27</v>
      </c>
      <c r="I106" s="759">
        <v>1530000</v>
      </c>
      <c r="J106" s="759"/>
      <c r="K106" s="759">
        <f t="shared" si="7"/>
        <v>0</v>
      </c>
      <c r="L106" s="747">
        <v>2550000</v>
      </c>
      <c r="M106" s="748">
        <f t="shared" si="8"/>
        <v>0</v>
      </c>
      <c r="N106" s="749"/>
    </row>
    <row r="107" spans="1:14" ht="12.75">
      <c r="A107" s="758" t="s">
        <v>62</v>
      </c>
      <c r="B107" s="747" t="s">
        <v>66</v>
      </c>
      <c r="C107" s="747"/>
      <c r="D107" s="747"/>
      <c r="E107" s="760"/>
      <c r="F107" s="747"/>
      <c r="G107" s="759">
        <v>16</v>
      </c>
      <c r="H107" s="759">
        <v>0.27</v>
      </c>
      <c r="I107" s="759">
        <v>1615000</v>
      </c>
      <c r="J107" s="759"/>
      <c r="K107" s="759">
        <f t="shared" si="7"/>
        <v>0</v>
      </c>
      <c r="L107" s="747">
        <v>2550000</v>
      </c>
      <c r="M107" s="748">
        <f t="shared" si="8"/>
        <v>0</v>
      </c>
      <c r="N107" s="749"/>
    </row>
    <row r="108" spans="1:14" ht="12.75">
      <c r="A108" s="758" t="s">
        <v>67</v>
      </c>
      <c r="B108" s="747" t="s">
        <v>56</v>
      </c>
      <c r="C108" s="759"/>
      <c r="D108" s="747"/>
      <c r="E108" s="760"/>
      <c r="F108" s="759"/>
      <c r="G108" s="759">
        <v>25</v>
      </c>
      <c r="H108" s="759">
        <v>0.34</v>
      </c>
      <c r="I108" s="759"/>
      <c r="J108" s="759">
        <f>ROUND(D108/G108*H108,1)</f>
        <v>0</v>
      </c>
      <c r="K108" s="759">
        <f t="shared" si="7"/>
        <v>0</v>
      </c>
      <c r="L108" s="747">
        <v>2540000</v>
      </c>
      <c r="M108" s="748">
        <f t="shared" si="8"/>
        <v>0</v>
      </c>
      <c r="N108" s="749"/>
    </row>
    <row r="109" spans="1:14" ht="12.75">
      <c r="A109" s="758" t="s">
        <v>68</v>
      </c>
      <c r="B109" s="747" t="s">
        <v>57</v>
      </c>
      <c r="C109" s="759"/>
      <c r="D109" s="747"/>
      <c r="E109" s="760"/>
      <c r="F109" s="759"/>
      <c r="G109" s="759">
        <v>25</v>
      </c>
      <c r="H109" s="759">
        <v>0.23</v>
      </c>
      <c r="I109" s="759"/>
      <c r="J109" s="759">
        <f>ROUND(D109/G109*H109,1)</f>
        <v>0</v>
      </c>
      <c r="K109" s="759">
        <f t="shared" si="7"/>
        <v>0</v>
      </c>
      <c r="L109" s="747">
        <v>2540000</v>
      </c>
      <c r="M109" s="748">
        <f t="shared" si="8"/>
        <v>0</v>
      </c>
      <c r="N109" s="749"/>
    </row>
    <row r="110" spans="1:14" ht="12.75">
      <c r="A110" s="758" t="s">
        <v>69</v>
      </c>
      <c r="B110" s="747" t="s">
        <v>70</v>
      </c>
      <c r="C110" s="759"/>
      <c r="D110" s="747"/>
      <c r="E110" s="760"/>
      <c r="F110" s="759"/>
      <c r="G110" s="759">
        <v>21</v>
      </c>
      <c r="H110" s="759">
        <v>0.31</v>
      </c>
      <c r="I110" s="759"/>
      <c r="J110" s="759">
        <f>ROUND(D110/G110*H110,1)</f>
        <v>0</v>
      </c>
      <c r="K110" s="759">
        <f t="shared" si="7"/>
        <v>0</v>
      </c>
      <c r="L110" s="747">
        <v>2540000</v>
      </c>
      <c r="M110" s="748">
        <f t="shared" si="8"/>
        <v>0</v>
      </c>
      <c r="N110" s="749"/>
    </row>
    <row r="111" spans="1:14" ht="12.75">
      <c r="A111" s="758" t="s">
        <v>71</v>
      </c>
      <c r="B111" s="747" t="s">
        <v>66</v>
      </c>
      <c r="C111" s="759"/>
      <c r="D111" s="747"/>
      <c r="E111" s="760"/>
      <c r="F111" s="759"/>
      <c r="G111" s="759">
        <v>16</v>
      </c>
      <c r="H111" s="759">
        <v>0.31</v>
      </c>
      <c r="I111" s="759"/>
      <c r="J111" s="759">
        <f>ROUND(D111/G111*H111,1)</f>
        <v>0</v>
      </c>
      <c r="K111" s="759">
        <f t="shared" si="7"/>
        <v>0</v>
      </c>
      <c r="L111" s="747">
        <v>2540000</v>
      </c>
      <c r="M111" s="748">
        <f t="shared" si="8"/>
        <v>0</v>
      </c>
      <c r="N111" s="749"/>
    </row>
    <row r="112" spans="1:14" ht="12.75">
      <c r="A112" s="745" t="s">
        <v>72</v>
      </c>
      <c r="B112" s="747" t="s">
        <v>73</v>
      </c>
      <c r="C112" s="747">
        <v>63</v>
      </c>
      <c r="D112" s="747"/>
      <c r="E112" s="760"/>
      <c r="F112" s="747">
        <v>63</v>
      </c>
      <c r="G112" s="747"/>
      <c r="H112" s="747"/>
      <c r="I112" s="747">
        <v>3630000</v>
      </c>
      <c r="J112" s="759" t="e">
        <f aca="true" t="shared" si="9" ref="J112:J143">ROUND(F112/G112*H112,1)</f>
        <v>#DIV/0!</v>
      </c>
      <c r="K112" s="759" t="e">
        <f t="shared" si="7"/>
        <v>#DIV/0!</v>
      </c>
      <c r="L112" s="747">
        <v>45000</v>
      </c>
      <c r="M112" s="748"/>
      <c r="N112" s="749">
        <v>1890000</v>
      </c>
    </row>
    <row r="113" spans="1:14" ht="12.75">
      <c r="A113" s="745" t="s">
        <v>74</v>
      </c>
      <c r="B113" s="747" t="s">
        <v>73</v>
      </c>
      <c r="C113" s="747"/>
      <c r="D113" s="747"/>
      <c r="E113" s="760"/>
      <c r="F113" s="747"/>
      <c r="G113" s="747"/>
      <c r="H113" s="747"/>
      <c r="I113" s="747"/>
      <c r="J113" s="759" t="e">
        <f t="shared" si="9"/>
        <v>#DIV/0!</v>
      </c>
      <c r="K113" s="759" t="e">
        <f t="shared" si="7"/>
        <v>#DIV/0!</v>
      </c>
      <c r="L113" s="747">
        <v>45000</v>
      </c>
      <c r="M113" s="748"/>
      <c r="N113" s="749"/>
    </row>
    <row r="114" spans="1:14" ht="12.75">
      <c r="A114" s="745" t="s">
        <v>75</v>
      </c>
      <c r="B114" s="747" t="s">
        <v>73</v>
      </c>
      <c r="C114" s="747"/>
      <c r="D114" s="747"/>
      <c r="E114" s="760"/>
      <c r="F114" s="747"/>
      <c r="G114" s="747"/>
      <c r="H114" s="747"/>
      <c r="I114" s="747">
        <v>1890000</v>
      </c>
      <c r="J114" s="759" t="e">
        <f t="shared" si="9"/>
        <v>#DIV/0!</v>
      </c>
      <c r="K114" s="759" t="e">
        <f t="shared" si="7"/>
        <v>#DIV/0!</v>
      </c>
      <c r="L114" s="747">
        <v>45000</v>
      </c>
      <c r="M114" s="748">
        <f aca="true" t="shared" si="10" ref="M114:M130">D114*L114/12*4</f>
        <v>0</v>
      </c>
      <c r="N114" s="749"/>
    </row>
    <row r="115" spans="1:14" ht="12.75">
      <c r="A115" s="745" t="s">
        <v>76</v>
      </c>
      <c r="B115" s="747" t="s">
        <v>73</v>
      </c>
      <c r="C115" s="747"/>
      <c r="D115" s="747">
        <v>63</v>
      </c>
      <c r="E115" s="760"/>
      <c r="F115" s="747"/>
      <c r="G115" s="747"/>
      <c r="H115" s="747"/>
      <c r="I115" s="747"/>
      <c r="J115" s="759" t="e">
        <f t="shared" si="9"/>
        <v>#DIV/0!</v>
      </c>
      <c r="K115" s="759" t="e">
        <f t="shared" si="7"/>
        <v>#DIV/0!</v>
      </c>
      <c r="L115" s="747">
        <v>43000</v>
      </c>
      <c r="M115" s="748">
        <f t="shared" si="10"/>
        <v>903000</v>
      </c>
      <c r="N115" s="749">
        <v>903000</v>
      </c>
    </row>
    <row r="116" spans="1:14" ht="12.75">
      <c r="A116" s="745" t="s">
        <v>77</v>
      </c>
      <c r="B116" s="747" t="s">
        <v>73</v>
      </c>
      <c r="C116" s="747"/>
      <c r="D116" s="747"/>
      <c r="E116" s="760"/>
      <c r="F116" s="747"/>
      <c r="G116" s="747"/>
      <c r="H116" s="747"/>
      <c r="I116" s="747"/>
      <c r="J116" s="759" t="e">
        <f t="shared" si="9"/>
        <v>#DIV/0!</v>
      </c>
      <c r="K116" s="759" t="e">
        <f t="shared" si="7"/>
        <v>#DIV/0!</v>
      </c>
      <c r="L116" s="747">
        <v>43000</v>
      </c>
      <c r="M116" s="748">
        <f t="shared" si="10"/>
        <v>0</v>
      </c>
      <c r="N116" s="749"/>
    </row>
    <row r="117" spans="1:14" ht="12.75">
      <c r="A117" s="745" t="s">
        <v>78</v>
      </c>
      <c r="B117" s="747" t="s">
        <v>73</v>
      </c>
      <c r="C117" s="747"/>
      <c r="D117" s="747"/>
      <c r="E117" s="760"/>
      <c r="F117" s="747"/>
      <c r="G117" s="747"/>
      <c r="H117" s="747"/>
      <c r="I117" s="747"/>
      <c r="J117" s="759" t="e">
        <f t="shared" si="9"/>
        <v>#DIV/0!</v>
      </c>
      <c r="K117" s="759" t="e">
        <f t="shared" si="7"/>
        <v>#DIV/0!</v>
      </c>
      <c r="L117" s="747">
        <v>43000</v>
      </c>
      <c r="M117" s="748">
        <f t="shared" si="10"/>
        <v>0</v>
      </c>
      <c r="N117" s="749"/>
    </row>
    <row r="118" spans="1:14" ht="12.75">
      <c r="A118" s="758" t="s">
        <v>79</v>
      </c>
      <c r="B118" s="761" t="s">
        <v>80</v>
      </c>
      <c r="C118" s="747"/>
      <c r="D118" s="747"/>
      <c r="E118" s="760"/>
      <c r="F118" s="747"/>
      <c r="G118" s="747"/>
      <c r="H118" s="747"/>
      <c r="I118" s="747">
        <v>2049667</v>
      </c>
      <c r="J118" s="759" t="e">
        <f t="shared" si="9"/>
        <v>#DIV/0!</v>
      </c>
      <c r="K118" s="759" t="e">
        <f t="shared" si="7"/>
        <v>#DIV/0!</v>
      </c>
      <c r="L118" s="747">
        <v>71500</v>
      </c>
      <c r="M118" s="748">
        <f t="shared" si="10"/>
        <v>0</v>
      </c>
      <c r="N118" s="749"/>
    </row>
    <row r="119" spans="1:14" ht="12.75">
      <c r="A119" s="758" t="s">
        <v>81</v>
      </c>
      <c r="B119" s="761" t="s">
        <v>80</v>
      </c>
      <c r="C119" s="747"/>
      <c r="D119" s="747"/>
      <c r="E119" s="760"/>
      <c r="F119" s="747"/>
      <c r="G119" s="747"/>
      <c r="H119" s="747"/>
      <c r="I119" s="747">
        <v>715000</v>
      </c>
      <c r="J119" s="759" t="e">
        <f t="shared" si="9"/>
        <v>#DIV/0!</v>
      </c>
      <c r="K119" s="759" t="e">
        <f t="shared" si="7"/>
        <v>#DIV/0!</v>
      </c>
      <c r="L119" s="747">
        <v>68000</v>
      </c>
      <c r="M119" s="748">
        <f t="shared" si="10"/>
        <v>0</v>
      </c>
      <c r="N119" s="749"/>
    </row>
    <row r="120" spans="1:14" ht="22.5">
      <c r="A120" s="758" t="s">
        <v>82</v>
      </c>
      <c r="B120" s="746" t="s">
        <v>83</v>
      </c>
      <c r="C120" s="747"/>
      <c r="D120" s="747"/>
      <c r="E120" s="760"/>
      <c r="F120" s="747"/>
      <c r="G120" s="747"/>
      <c r="H120" s="747"/>
      <c r="I120" s="747">
        <v>4830000</v>
      </c>
      <c r="J120" s="759" t="e">
        <f t="shared" si="9"/>
        <v>#DIV/0!</v>
      </c>
      <c r="K120" s="759" t="e">
        <f t="shared" si="7"/>
        <v>#DIV/0!</v>
      </c>
      <c r="L120" s="747">
        <v>18000</v>
      </c>
      <c r="M120" s="748">
        <f t="shared" si="10"/>
        <v>0</v>
      </c>
      <c r="N120" s="749"/>
    </row>
    <row r="121" spans="1:14" ht="22.5">
      <c r="A121" s="758" t="s">
        <v>84</v>
      </c>
      <c r="B121" s="746" t="s">
        <v>83</v>
      </c>
      <c r="C121" s="747"/>
      <c r="D121" s="747"/>
      <c r="E121" s="760"/>
      <c r="F121" s="747"/>
      <c r="G121" s="747"/>
      <c r="H121" s="747"/>
      <c r="I121" s="747">
        <v>2850000</v>
      </c>
      <c r="J121" s="759" t="e">
        <f t="shared" si="9"/>
        <v>#DIV/0!</v>
      </c>
      <c r="K121" s="759" t="e">
        <f t="shared" si="7"/>
        <v>#DIV/0!</v>
      </c>
      <c r="L121" s="747">
        <v>18000</v>
      </c>
      <c r="M121" s="748">
        <f t="shared" si="10"/>
        <v>0</v>
      </c>
      <c r="N121" s="749"/>
    </row>
    <row r="122" spans="1:14" ht="12.75">
      <c r="A122" s="758" t="s">
        <v>85</v>
      </c>
      <c r="B122" s="747" t="s">
        <v>86</v>
      </c>
      <c r="C122" s="747">
        <v>37</v>
      </c>
      <c r="D122" s="747"/>
      <c r="E122" s="760"/>
      <c r="F122" s="747">
        <v>37</v>
      </c>
      <c r="G122" s="759"/>
      <c r="H122" s="759"/>
      <c r="I122" s="759">
        <v>4530000</v>
      </c>
      <c r="J122" s="759" t="e">
        <f t="shared" si="9"/>
        <v>#DIV/0!</v>
      </c>
      <c r="K122" s="759" t="e">
        <f t="shared" si="7"/>
        <v>#DIV/0!</v>
      </c>
      <c r="L122" s="747">
        <v>45000</v>
      </c>
      <c r="M122" s="748">
        <f t="shared" si="10"/>
        <v>0</v>
      </c>
      <c r="N122" s="749">
        <v>1110000</v>
      </c>
    </row>
    <row r="123" spans="1:14" ht="12.75">
      <c r="A123" s="758" t="s">
        <v>87</v>
      </c>
      <c r="B123" s="747" t="s">
        <v>86</v>
      </c>
      <c r="C123" s="759"/>
      <c r="D123" s="747">
        <v>30</v>
      </c>
      <c r="E123" s="760"/>
      <c r="F123" s="759"/>
      <c r="G123" s="759"/>
      <c r="H123" s="759"/>
      <c r="I123" s="759">
        <v>1740000</v>
      </c>
      <c r="J123" s="759" t="e">
        <f t="shared" si="9"/>
        <v>#DIV/0!</v>
      </c>
      <c r="K123" s="759" t="e">
        <f aca="true" t="shared" si="11" ref="K123:K143">ROUND(F123/G123*H123,1)</f>
        <v>#DIV/0!</v>
      </c>
      <c r="L123" s="747">
        <v>42800</v>
      </c>
      <c r="M123" s="748">
        <f t="shared" si="10"/>
        <v>428000</v>
      </c>
      <c r="N123" s="749">
        <v>428000</v>
      </c>
    </row>
    <row r="124" spans="1:14" ht="12.75">
      <c r="A124" s="758" t="s">
        <v>88</v>
      </c>
      <c r="B124" s="747" t="s">
        <v>89</v>
      </c>
      <c r="C124" s="747"/>
      <c r="D124" s="747"/>
      <c r="E124" s="760"/>
      <c r="F124" s="747"/>
      <c r="G124" s="747"/>
      <c r="H124" s="747"/>
      <c r="I124" s="747"/>
      <c r="J124" s="759" t="e">
        <f t="shared" si="9"/>
        <v>#DIV/0!</v>
      </c>
      <c r="K124" s="759" t="e">
        <f t="shared" si="11"/>
        <v>#DIV/0!</v>
      </c>
      <c r="L124" s="747">
        <v>45000</v>
      </c>
      <c r="M124" s="748">
        <f t="shared" si="10"/>
        <v>0</v>
      </c>
      <c r="N124" s="749"/>
    </row>
    <row r="125" spans="1:14" ht="12.75">
      <c r="A125" s="758" t="s">
        <v>90</v>
      </c>
      <c r="B125" s="747" t="s">
        <v>91</v>
      </c>
      <c r="C125" s="747"/>
      <c r="D125" s="747"/>
      <c r="E125" s="760"/>
      <c r="F125" s="747"/>
      <c r="G125" s="747"/>
      <c r="H125" s="747"/>
      <c r="I125" s="747"/>
      <c r="J125" s="759" t="e">
        <f t="shared" si="9"/>
        <v>#DIV/0!</v>
      </c>
      <c r="K125" s="759" t="e">
        <f t="shared" si="11"/>
        <v>#DIV/0!</v>
      </c>
      <c r="L125" s="747">
        <v>45000</v>
      </c>
      <c r="M125" s="748">
        <f t="shared" si="10"/>
        <v>0</v>
      </c>
      <c r="N125" s="749"/>
    </row>
    <row r="126" spans="1:14" ht="12.75">
      <c r="A126" s="758" t="s">
        <v>85</v>
      </c>
      <c r="B126" s="747" t="s">
        <v>92</v>
      </c>
      <c r="C126" s="747"/>
      <c r="D126" s="747"/>
      <c r="E126" s="760"/>
      <c r="F126" s="747"/>
      <c r="G126" s="747"/>
      <c r="H126" s="747"/>
      <c r="I126" s="747"/>
      <c r="J126" s="759" t="e">
        <f t="shared" si="9"/>
        <v>#DIV/0!</v>
      </c>
      <c r="K126" s="759" t="e">
        <f t="shared" si="11"/>
        <v>#DIV/0!</v>
      </c>
      <c r="L126" s="747">
        <v>45000</v>
      </c>
      <c r="M126" s="748">
        <f t="shared" si="10"/>
        <v>0</v>
      </c>
      <c r="N126" s="749"/>
    </row>
    <row r="127" spans="1:14" ht="12.75">
      <c r="A127" s="758" t="s">
        <v>87</v>
      </c>
      <c r="B127" s="747" t="s">
        <v>89</v>
      </c>
      <c r="C127" s="747"/>
      <c r="D127" s="747"/>
      <c r="E127" s="760"/>
      <c r="F127" s="747"/>
      <c r="G127" s="747"/>
      <c r="H127" s="747"/>
      <c r="I127" s="747"/>
      <c r="J127" s="759" t="e">
        <f t="shared" si="9"/>
        <v>#DIV/0!</v>
      </c>
      <c r="K127" s="759" t="e">
        <f t="shared" si="11"/>
        <v>#DIV/0!</v>
      </c>
      <c r="L127" s="747">
        <v>42800</v>
      </c>
      <c r="M127" s="748">
        <f t="shared" si="10"/>
        <v>0</v>
      </c>
      <c r="N127" s="749"/>
    </row>
    <row r="128" spans="1:14" ht="12.75">
      <c r="A128" s="758" t="s">
        <v>88</v>
      </c>
      <c r="B128" s="747" t="s">
        <v>91</v>
      </c>
      <c r="C128" s="747"/>
      <c r="D128" s="747"/>
      <c r="E128" s="760"/>
      <c r="F128" s="747"/>
      <c r="G128" s="747"/>
      <c r="H128" s="747"/>
      <c r="I128" s="747"/>
      <c r="J128" s="759" t="e">
        <f t="shared" si="9"/>
        <v>#DIV/0!</v>
      </c>
      <c r="K128" s="759" t="e">
        <f t="shared" si="11"/>
        <v>#DIV/0!</v>
      </c>
      <c r="L128" s="747">
        <v>42800</v>
      </c>
      <c r="M128" s="748">
        <f t="shared" si="10"/>
        <v>0</v>
      </c>
      <c r="N128" s="749"/>
    </row>
    <row r="129" spans="1:14" ht="12.75">
      <c r="A129" s="758" t="s">
        <v>90</v>
      </c>
      <c r="B129" s="747" t="s">
        <v>92</v>
      </c>
      <c r="C129" s="747"/>
      <c r="D129" s="747"/>
      <c r="E129" s="760"/>
      <c r="F129" s="747"/>
      <c r="G129" s="747"/>
      <c r="H129" s="747"/>
      <c r="I129" s="747"/>
      <c r="J129" s="759" t="e">
        <f t="shared" si="9"/>
        <v>#DIV/0!</v>
      </c>
      <c r="K129" s="759" t="e">
        <f t="shared" si="11"/>
        <v>#DIV/0!</v>
      </c>
      <c r="L129" s="747">
        <v>42800</v>
      </c>
      <c r="M129" s="748">
        <f t="shared" si="10"/>
        <v>0</v>
      </c>
      <c r="N129" s="749"/>
    </row>
    <row r="130" spans="1:14" ht="12.75">
      <c r="A130" s="758" t="s">
        <v>93</v>
      </c>
      <c r="B130" s="747" t="s">
        <v>94</v>
      </c>
      <c r="C130" s="747"/>
      <c r="D130" s="747"/>
      <c r="E130" s="760"/>
      <c r="F130" s="747"/>
      <c r="G130" s="747"/>
      <c r="H130" s="747"/>
      <c r="I130" s="747">
        <v>576000</v>
      </c>
      <c r="J130" s="759" t="e">
        <f t="shared" si="9"/>
        <v>#DIV/0!</v>
      </c>
      <c r="K130" s="759" t="e">
        <f t="shared" si="11"/>
        <v>#DIV/0!</v>
      </c>
      <c r="L130" s="747"/>
      <c r="M130" s="748">
        <f t="shared" si="10"/>
        <v>0</v>
      </c>
      <c r="N130" s="749"/>
    </row>
    <row r="131" spans="1:14" ht="12.75">
      <c r="A131" s="758" t="s">
        <v>95</v>
      </c>
      <c r="B131" s="747" t="s">
        <v>96</v>
      </c>
      <c r="C131" s="747"/>
      <c r="D131" s="747"/>
      <c r="E131" s="760"/>
      <c r="F131" s="747"/>
      <c r="G131" s="747"/>
      <c r="H131" s="747"/>
      <c r="I131" s="747"/>
      <c r="J131" s="759" t="e">
        <f t="shared" si="9"/>
        <v>#DIV/0!</v>
      </c>
      <c r="K131" s="759" t="e">
        <f t="shared" si="11"/>
        <v>#DIV/0!</v>
      </c>
      <c r="L131" s="747">
        <v>20000</v>
      </c>
      <c r="M131" s="748">
        <f aca="true" t="shared" si="12" ref="M131:M139">D131*L131</f>
        <v>0</v>
      </c>
      <c r="N131" s="749"/>
    </row>
    <row r="132" spans="1:14" ht="22.5">
      <c r="A132" s="758" t="s">
        <v>97</v>
      </c>
      <c r="B132" s="746" t="s">
        <v>98</v>
      </c>
      <c r="C132" s="747"/>
      <c r="D132" s="747">
        <v>125</v>
      </c>
      <c r="E132" s="760"/>
      <c r="F132" s="747"/>
      <c r="G132" s="747"/>
      <c r="H132" s="747"/>
      <c r="I132" s="747">
        <v>44961000</v>
      </c>
      <c r="J132" s="759" t="e">
        <f t="shared" si="9"/>
        <v>#DIV/0!</v>
      </c>
      <c r="K132" s="759" t="e">
        <f t="shared" si="11"/>
        <v>#DIV/0!</v>
      </c>
      <c r="L132" s="747">
        <v>65000</v>
      </c>
      <c r="M132" s="748">
        <f t="shared" si="12"/>
        <v>8125000</v>
      </c>
      <c r="N132" s="749">
        <v>8125000</v>
      </c>
    </row>
    <row r="133" spans="1:14" ht="12.75">
      <c r="A133" s="758" t="s">
        <v>99</v>
      </c>
      <c r="B133" s="746" t="s">
        <v>100</v>
      </c>
      <c r="C133" s="747"/>
      <c r="D133" s="747"/>
      <c r="E133" s="760"/>
      <c r="F133" s="747"/>
      <c r="G133" s="747"/>
      <c r="H133" s="747"/>
      <c r="I133" s="747"/>
      <c r="J133" s="759" t="e">
        <f t="shared" si="9"/>
        <v>#DIV/0!</v>
      </c>
      <c r="K133" s="759" t="e">
        <f t="shared" si="11"/>
        <v>#DIV/0!</v>
      </c>
      <c r="L133" s="747">
        <v>65000</v>
      </c>
      <c r="M133" s="748">
        <f t="shared" si="12"/>
        <v>0</v>
      </c>
      <c r="N133" s="749"/>
    </row>
    <row r="134" spans="1:14" ht="12.75">
      <c r="A134" s="758" t="s">
        <v>101</v>
      </c>
      <c r="B134" s="746" t="s">
        <v>102</v>
      </c>
      <c r="C134" s="747"/>
      <c r="D134" s="747"/>
      <c r="E134" s="760"/>
      <c r="F134" s="747"/>
      <c r="G134" s="747"/>
      <c r="H134" s="747"/>
      <c r="I134" s="747"/>
      <c r="J134" s="759" t="e">
        <f t="shared" si="9"/>
        <v>#DIV/0!</v>
      </c>
      <c r="K134" s="759" t="e">
        <f t="shared" si="11"/>
        <v>#DIV/0!</v>
      </c>
      <c r="L134" s="747">
        <v>65000</v>
      </c>
      <c r="M134" s="748">
        <f t="shared" si="12"/>
        <v>0</v>
      </c>
      <c r="N134" s="749"/>
    </row>
    <row r="135" spans="1:14" ht="22.5">
      <c r="A135" s="758" t="s">
        <v>103</v>
      </c>
      <c r="B135" s="746" t="s">
        <v>104</v>
      </c>
      <c r="C135" s="747"/>
      <c r="D135" s="747"/>
      <c r="E135" s="760"/>
      <c r="F135" s="747"/>
      <c r="G135" s="747"/>
      <c r="H135" s="747"/>
      <c r="I135" s="747"/>
      <c r="J135" s="759" t="e">
        <f t="shared" si="9"/>
        <v>#DIV/0!</v>
      </c>
      <c r="K135" s="759" t="e">
        <f t="shared" si="11"/>
        <v>#DIV/0!</v>
      </c>
      <c r="L135" s="747">
        <v>65000</v>
      </c>
      <c r="M135" s="748">
        <f t="shared" si="12"/>
        <v>0</v>
      </c>
      <c r="N135" s="749"/>
    </row>
    <row r="136" spans="1:14" ht="22.5">
      <c r="A136" s="758" t="s">
        <v>105</v>
      </c>
      <c r="B136" s="746" t="s">
        <v>106</v>
      </c>
      <c r="C136" s="747"/>
      <c r="D136" s="747"/>
      <c r="E136" s="760"/>
      <c r="F136" s="747"/>
      <c r="G136" s="747"/>
      <c r="H136" s="747"/>
      <c r="I136" s="747"/>
      <c r="J136" s="759" t="e">
        <f t="shared" si="9"/>
        <v>#DIV/0!</v>
      </c>
      <c r="K136" s="759" t="e">
        <f t="shared" si="11"/>
        <v>#DIV/0!</v>
      </c>
      <c r="L136" s="747">
        <v>65000</v>
      </c>
      <c r="M136" s="748">
        <f t="shared" si="12"/>
        <v>0</v>
      </c>
      <c r="N136" s="749"/>
    </row>
    <row r="137" spans="1:14" ht="22.5">
      <c r="A137" s="758" t="s">
        <v>107</v>
      </c>
      <c r="B137" s="746" t="s">
        <v>108</v>
      </c>
      <c r="C137" s="747"/>
      <c r="D137" s="747"/>
      <c r="E137" s="760"/>
      <c r="F137" s="747"/>
      <c r="G137" s="747"/>
      <c r="H137" s="747"/>
      <c r="I137" s="747"/>
      <c r="J137" s="759" t="e">
        <f t="shared" si="9"/>
        <v>#DIV/0!</v>
      </c>
      <c r="K137" s="759" t="e">
        <f t="shared" si="11"/>
        <v>#DIV/0!</v>
      </c>
      <c r="L137" s="747">
        <v>65000</v>
      </c>
      <c r="M137" s="748">
        <f t="shared" si="12"/>
        <v>0</v>
      </c>
      <c r="N137" s="749"/>
    </row>
    <row r="138" spans="1:14" ht="12.75">
      <c r="A138" s="758" t="s">
        <v>109</v>
      </c>
      <c r="B138" s="747" t="s">
        <v>110</v>
      </c>
      <c r="C138" s="747"/>
      <c r="D138" s="747"/>
      <c r="E138" s="760"/>
      <c r="F138" s="747"/>
      <c r="G138" s="747"/>
      <c r="H138" s="747"/>
      <c r="I138" s="747">
        <v>952000</v>
      </c>
      <c r="J138" s="759" t="e">
        <f t="shared" si="9"/>
        <v>#DIV/0!</v>
      </c>
      <c r="K138" s="759" t="e">
        <f t="shared" si="11"/>
        <v>#DIV/0!</v>
      </c>
      <c r="L138" s="747">
        <v>10000</v>
      </c>
      <c r="M138" s="748">
        <f t="shared" si="12"/>
        <v>0</v>
      </c>
      <c r="N138" s="749"/>
    </row>
    <row r="139" spans="1:14" ht="12.75">
      <c r="A139" s="758" t="s">
        <v>111</v>
      </c>
      <c r="B139" s="747" t="s">
        <v>112</v>
      </c>
      <c r="C139" s="747"/>
      <c r="D139" s="747"/>
      <c r="E139" s="760"/>
      <c r="F139" s="747"/>
      <c r="G139" s="747"/>
      <c r="H139" s="747"/>
      <c r="I139" s="747">
        <v>2741000</v>
      </c>
      <c r="J139" s="759" t="e">
        <f t="shared" si="9"/>
        <v>#DIV/0!</v>
      </c>
      <c r="K139" s="759" t="e">
        <f t="shared" si="11"/>
        <v>#DIV/0!</v>
      </c>
      <c r="L139" s="747">
        <v>1000</v>
      </c>
      <c r="M139" s="748">
        <f t="shared" si="12"/>
        <v>0</v>
      </c>
      <c r="N139" s="749"/>
    </row>
    <row r="140" spans="1:14" ht="12.75">
      <c r="A140" s="758" t="s">
        <v>113</v>
      </c>
      <c r="B140" s="747" t="s">
        <v>114</v>
      </c>
      <c r="C140" s="747"/>
      <c r="D140" s="747"/>
      <c r="E140" s="760"/>
      <c r="F140" s="747"/>
      <c r="G140" s="747"/>
      <c r="H140" s="747"/>
      <c r="I140" s="747">
        <v>5520000</v>
      </c>
      <c r="J140" s="759" t="e">
        <f t="shared" si="9"/>
        <v>#DIV/0!</v>
      </c>
      <c r="K140" s="759" t="e">
        <f t="shared" si="11"/>
        <v>#DIV/0!</v>
      </c>
      <c r="L140" s="747">
        <v>240000</v>
      </c>
      <c r="M140" s="748">
        <f>D140*L140/12*4</f>
        <v>0</v>
      </c>
      <c r="N140" s="749"/>
    </row>
    <row r="141" spans="1:14" ht="12.75">
      <c r="A141" s="758" t="s">
        <v>113</v>
      </c>
      <c r="B141" s="747" t="s">
        <v>114</v>
      </c>
      <c r="C141" s="747"/>
      <c r="D141" s="747"/>
      <c r="E141" s="760"/>
      <c r="F141" s="747"/>
      <c r="G141" s="747"/>
      <c r="H141" s="747"/>
      <c r="I141" s="747"/>
      <c r="J141" s="759" t="e">
        <f t="shared" si="9"/>
        <v>#DIV/0!</v>
      </c>
      <c r="K141" s="759" t="e">
        <f t="shared" si="11"/>
        <v>#DIV/0!</v>
      </c>
      <c r="L141" s="747">
        <v>239000</v>
      </c>
      <c r="M141" s="748">
        <f>D141*L141/12*4</f>
        <v>0</v>
      </c>
      <c r="N141" s="749"/>
    </row>
    <row r="142" spans="1:14" ht="12.75">
      <c r="A142" s="758" t="s">
        <v>115</v>
      </c>
      <c r="B142" s="747" t="s">
        <v>116</v>
      </c>
      <c r="C142" s="747"/>
      <c r="D142" s="747"/>
      <c r="E142" s="760"/>
      <c r="F142" s="747"/>
      <c r="G142" s="747"/>
      <c r="H142" s="747"/>
      <c r="I142" s="747">
        <v>2600000</v>
      </c>
      <c r="J142" s="759" t="e">
        <f t="shared" si="9"/>
        <v>#DIV/0!</v>
      </c>
      <c r="K142" s="759" t="e">
        <f t="shared" si="11"/>
        <v>#DIV/0!</v>
      </c>
      <c r="L142" s="747">
        <v>325000</v>
      </c>
      <c r="M142" s="748">
        <f>D142*L142</f>
        <v>0</v>
      </c>
      <c r="N142" s="749"/>
    </row>
    <row r="143" spans="1:14" ht="12.75">
      <c r="A143" s="758" t="s">
        <v>115</v>
      </c>
      <c r="B143" s="747" t="s">
        <v>116</v>
      </c>
      <c r="C143" s="747"/>
      <c r="D143" s="747"/>
      <c r="E143" s="760"/>
      <c r="F143" s="747"/>
      <c r="G143" s="747"/>
      <c r="H143" s="747"/>
      <c r="I143" s="747"/>
      <c r="J143" s="759" t="e">
        <f t="shared" si="9"/>
        <v>#DIV/0!</v>
      </c>
      <c r="K143" s="759" t="e">
        <f t="shared" si="11"/>
        <v>#DIV/0!</v>
      </c>
      <c r="L143" s="747">
        <v>322000</v>
      </c>
      <c r="M143" s="748">
        <f>D143*L143</f>
        <v>0</v>
      </c>
      <c r="N143" s="749"/>
    </row>
    <row r="144" spans="1:14" ht="12.75">
      <c r="A144" s="758"/>
      <c r="B144" s="747"/>
      <c r="C144" s="747"/>
      <c r="D144" s="747"/>
      <c r="E144" s="760"/>
      <c r="F144" s="747"/>
      <c r="G144" s="747"/>
      <c r="H144" s="747"/>
      <c r="I144" s="747"/>
      <c r="J144" s="759"/>
      <c r="K144" s="759"/>
      <c r="L144" s="747">
        <v>430</v>
      </c>
      <c r="M144" s="748"/>
      <c r="N144" s="749"/>
    </row>
    <row r="145" spans="1:14" ht="12.75">
      <c r="A145" s="758"/>
      <c r="B145" s="747"/>
      <c r="C145" s="747"/>
      <c r="D145" s="747"/>
      <c r="E145" s="760"/>
      <c r="F145" s="747"/>
      <c r="G145" s="747"/>
      <c r="H145" s="747"/>
      <c r="I145" s="747"/>
      <c r="J145" s="759"/>
      <c r="K145" s="759"/>
      <c r="L145" s="747">
        <v>430</v>
      </c>
      <c r="M145" s="748"/>
      <c r="N145" s="749"/>
    </row>
    <row r="146" spans="1:14" ht="23.25" customHeight="1">
      <c r="A146" s="758">
        <v>18</v>
      </c>
      <c r="B146" s="746" t="s">
        <v>118</v>
      </c>
      <c r="C146" s="747"/>
      <c r="D146" s="747"/>
      <c r="E146" s="760"/>
      <c r="F146" s="747"/>
      <c r="G146" s="747"/>
      <c r="H146" s="747"/>
      <c r="I146" s="747"/>
      <c r="J146" s="759">
        <v>12240</v>
      </c>
      <c r="K146" s="759" t="e">
        <f>ROUND(F146/G146*H146,1)</f>
        <v>#DIV/0!</v>
      </c>
      <c r="L146" s="747"/>
      <c r="M146" s="748"/>
      <c r="N146" s="749"/>
    </row>
    <row r="147" spans="1:14" ht="13.5" thickBot="1">
      <c r="A147" s="1143" t="s">
        <v>119</v>
      </c>
      <c r="B147" s="1144"/>
      <c r="C147" s="1144"/>
      <c r="D147" s="1144"/>
      <c r="E147" s="1144"/>
      <c r="F147" s="1144"/>
      <c r="G147" s="1144"/>
      <c r="H147" s="1144"/>
      <c r="I147" s="1144"/>
      <c r="J147" s="1144"/>
      <c r="K147" s="1144"/>
      <c r="L147" s="1144"/>
      <c r="M147" s="762">
        <f>SUM(M4:M146)</f>
        <v>30311799.999999996</v>
      </c>
      <c r="N147" s="802">
        <f>SUM(N36:N146)</f>
        <v>86072466</v>
      </c>
    </row>
    <row r="148" spans="1:14" ht="13.5" thickBot="1">
      <c r="A148" s="764"/>
      <c r="B148" s="764"/>
      <c r="C148" s="764"/>
      <c r="D148" s="764"/>
      <c r="E148" s="764"/>
      <c r="F148" s="764"/>
      <c r="G148" s="764"/>
      <c r="H148" s="764"/>
      <c r="I148" s="764"/>
      <c r="J148" s="764"/>
      <c r="K148" s="764"/>
      <c r="L148" s="764"/>
      <c r="M148" s="764"/>
      <c r="N148" s="819"/>
    </row>
    <row r="149" spans="1:14" ht="13.5" thickBot="1">
      <c r="A149" s="765" t="s">
        <v>120</v>
      </c>
      <c r="B149" s="766" t="s">
        <v>121</v>
      </c>
      <c r="C149" s="766">
        <v>35</v>
      </c>
      <c r="D149" s="766"/>
      <c r="E149" s="766">
        <v>283</v>
      </c>
      <c r="F149" s="766">
        <v>35</v>
      </c>
      <c r="G149" s="766"/>
      <c r="H149" s="766"/>
      <c r="I149" s="766"/>
      <c r="J149" s="766"/>
      <c r="K149" s="766"/>
      <c r="L149" s="766">
        <v>11700</v>
      </c>
      <c r="M149" s="767">
        <f>F14</f>
        <v>0</v>
      </c>
      <c r="N149" s="749">
        <v>273000</v>
      </c>
    </row>
    <row r="150" spans="1:14" ht="12.75">
      <c r="A150" s="765" t="s">
        <v>120</v>
      </c>
      <c r="B150" s="766" t="s">
        <v>122</v>
      </c>
      <c r="C150" s="770"/>
      <c r="D150" s="770">
        <v>35</v>
      </c>
      <c r="E150" s="770"/>
      <c r="F150" s="770"/>
      <c r="G150" s="770"/>
      <c r="H150" s="770"/>
      <c r="I150" s="770"/>
      <c r="J150" s="770"/>
      <c r="K150" s="770"/>
      <c r="L150" s="770">
        <v>11700</v>
      </c>
      <c r="M150" s="771">
        <f aca="true" t="shared" si="13" ref="M150:M155">D150*L150/12*4</f>
        <v>136500</v>
      </c>
      <c r="N150" s="749">
        <v>136500</v>
      </c>
    </row>
    <row r="151" spans="1:14" ht="12.75" hidden="1">
      <c r="A151" s="745" t="s">
        <v>123</v>
      </c>
      <c r="B151" s="747" t="s">
        <v>124</v>
      </c>
      <c r="C151" s="747"/>
      <c r="D151" s="747"/>
      <c r="E151" s="747"/>
      <c r="F151" s="747"/>
      <c r="G151" s="747"/>
      <c r="H151" s="747"/>
      <c r="I151" s="747"/>
      <c r="J151" s="747"/>
      <c r="K151" s="747"/>
      <c r="L151" s="747">
        <v>1100000</v>
      </c>
      <c r="M151" s="771">
        <f t="shared" si="13"/>
        <v>0</v>
      </c>
      <c r="N151" s="749"/>
    </row>
    <row r="152" spans="1:14" ht="12.75" hidden="1">
      <c r="A152" s="745" t="s">
        <v>123</v>
      </c>
      <c r="B152" s="747" t="s">
        <v>125</v>
      </c>
      <c r="C152" s="747"/>
      <c r="D152" s="747"/>
      <c r="E152" s="747"/>
      <c r="F152" s="770"/>
      <c r="G152" s="770"/>
      <c r="H152" s="770"/>
      <c r="I152" s="770"/>
      <c r="J152" s="770"/>
      <c r="K152" s="770"/>
      <c r="L152" s="770">
        <v>1100000</v>
      </c>
      <c r="M152" s="771">
        <f t="shared" si="13"/>
        <v>0</v>
      </c>
      <c r="N152" s="749"/>
    </row>
    <row r="153" spans="1:14" ht="22.5" customHeight="1" hidden="1">
      <c r="A153" s="772" t="s">
        <v>126</v>
      </c>
      <c r="B153" s="773" t="s">
        <v>127</v>
      </c>
      <c r="C153" s="747"/>
      <c r="D153" s="747"/>
      <c r="E153" s="747"/>
      <c r="F153" s="770"/>
      <c r="G153" s="770"/>
      <c r="H153" s="770"/>
      <c r="I153" s="770"/>
      <c r="J153" s="770"/>
      <c r="K153" s="770"/>
      <c r="L153" s="770"/>
      <c r="M153" s="771">
        <f t="shared" si="13"/>
        <v>0</v>
      </c>
      <c r="N153" s="749"/>
    </row>
    <row r="154" spans="1:14" ht="24" customHeight="1" hidden="1">
      <c r="A154" s="745" t="s">
        <v>128</v>
      </c>
      <c r="B154" s="746" t="s">
        <v>129</v>
      </c>
      <c r="C154" s="747"/>
      <c r="D154" s="747"/>
      <c r="E154" s="747"/>
      <c r="F154" s="747"/>
      <c r="G154" s="747"/>
      <c r="H154" s="747"/>
      <c r="I154" s="747"/>
      <c r="J154" s="747"/>
      <c r="K154" s="747"/>
      <c r="L154" s="747">
        <v>9400</v>
      </c>
      <c r="M154" s="771">
        <f t="shared" si="13"/>
        <v>0</v>
      </c>
      <c r="N154" s="749"/>
    </row>
    <row r="155" spans="1:14" ht="24" customHeight="1" hidden="1">
      <c r="A155" s="745" t="s">
        <v>128</v>
      </c>
      <c r="B155" s="746" t="s">
        <v>129</v>
      </c>
      <c r="C155" s="747"/>
      <c r="D155" s="747"/>
      <c r="E155" s="747"/>
      <c r="F155" s="747"/>
      <c r="G155" s="747"/>
      <c r="H155" s="747"/>
      <c r="I155" s="747"/>
      <c r="J155" s="747"/>
      <c r="K155" s="747"/>
      <c r="L155" s="747">
        <v>9400</v>
      </c>
      <c r="M155" s="771">
        <f t="shared" si="13"/>
        <v>0</v>
      </c>
      <c r="N155" s="749"/>
    </row>
    <row r="156" spans="1:14" ht="12.75" hidden="1">
      <c r="A156" s="745" t="s">
        <v>130</v>
      </c>
      <c r="B156" s="747" t="s">
        <v>131</v>
      </c>
      <c r="C156" s="747"/>
      <c r="D156" s="747"/>
      <c r="E156" s="747"/>
      <c r="F156" s="747"/>
      <c r="G156" s="747"/>
      <c r="H156" s="747"/>
      <c r="I156" s="747"/>
      <c r="J156" s="747"/>
      <c r="K156" s="747"/>
      <c r="L156" s="747">
        <v>4027540</v>
      </c>
      <c r="M156" s="771">
        <f>D156*L156</f>
        <v>0</v>
      </c>
      <c r="N156" s="749"/>
    </row>
    <row r="157" spans="1:14" ht="12.75" hidden="1">
      <c r="A157" s="745" t="s">
        <v>165</v>
      </c>
      <c r="B157" s="747" t="s">
        <v>166</v>
      </c>
      <c r="C157" s="747"/>
      <c r="D157" s="747"/>
      <c r="E157" s="747"/>
      <c r="F157" s="770"/>
      <c r="G157" s="770"/>
      <c r="H157" s="770"/>
      <c r="I157" s="770"/>
      <c r="J157" s="770"/>
      <c r="K157" s="770"/>
      <c r="L157" s="770"/>
      <c r="M157" s="771">
        <f>D157*L157</f>
        <v>0</v>
      </c>
      <c r="N157" s="749"/>
    </row>
    <row r="158" spans="1:14" ht="12.75" hidden="1">
      <c r="A158" s="745" t="s">
        <v>132</v>
      </c>
      <c r="B158" s="747" t="s">
        <v>133</v>
      </c>
      <c r="C158" s="747"/>
      <c r="D158" s="747"/>
      <c r="E158" s="747"/>
      <c r="F158" s="770"/>
      <c r="G158" s="770"/>
      <c r="H158" s="770"/>
      <c r="I158" s="770"/>
      <c r="J158" s="770"/>
      <c r="K158" s="770"/>
      <c r="L158" s="770">
        <v>4897</v>
      </c>
      <c r="M158" s="771">
        <f>D158*L158</f>
        <v>0</v>
      </c>
      <c r="N158" s="749"/>
    </row>
    <row r="159" spans="1:14" ht="12.75" hidden="1">
      <c r="A159" s="745" t="s">
        <v>134</v>
      </c>
      <c r="B159" s="747" t="s">
        <v>135</v>
      </c>
      <c r="C159" s="747"/>
      <c r="D159" s="747"/>
      <c r="E159" s="747"/>
      <c r="F159" s="770"/>
      <c r="G159" s="770"/>
      <c r="H159" s="770"/>
      <c r="I159" s="770"/>
      <c r="J159" s="770"/>
      <c r="K159" s="770"/>
      <c r="L159" s="770">
        <v>138</v>
      </c>
      <c r="M159" s="771">
        <f>D159*L159</f>
        <v>0</v>
      </c>
      <c r="N159" s="749"/>
    </row>
    <row r="160" spans="1:14" ht="12.75" hidden="1">
      <c r="A160" s="745" t="s">
        <v>136</v>
      </c>
      <c r="B160" s="747" t="s">
        <v>137</v>
      </c>
      <c r="C160" s="747"/>
      <c r="D160" s="747"/>
      <c r="E160" s="747"/>
      <c r="F160" s="770"/>
      <c r="G160" s="770"/>
      <c r="H160" s="770"/>
      <c r="I160" s="770"/>
      <c r="J160" s="770"/>
      <c r="K160" s="770"/>
      <c r="L160" s="770">
        <v>500000</v>
      </c>
      <c r="M160" s="771">
        <f>D160*L160</f>
        <v>0</v>
      </c>
      <c r="N160" s="749"/>
    </row>
    <row r="161" spans="1:14" ht="13.5" thickBot="1">
      <c r="A161" s="1143" t="s">
        <v>138</v>
      </c>
      <c r="B161" s="1144"/>
      <c r="C161" s="1144"/>
      <c r="D161" s="1144"/>
      <c r="E161" s="1144"/>
      <c r="F161" s="1144"/>
      <c r="G161" s="1144"/>
      <c r="H161" s="1144"/>
      <c r="I161" s="1144"/>
      <c r="J161" s="1144"/>
      <c r="K161" s="1144"/>
      <c r="L161" s="1144"/>
      <c r="M161" s="762"/>
      <c r="N161" s="802">
        <f>SUM(N149:N160)</f>
        <v>409500</v>
      </c>
    </row>
    <row r="162" spans="1:14" ht="12.75">
      <c r="A162" s="774"/>
      <c r="B162" s="774"/>
      <c r="C162" s="774"/>
      <c r="D162" s="774"/>
      <c r="E162" s="774"/>
      <c r="F162" s="774"/>
      <c r="G162" s="774"/>
      <c r="H162" s="774"/>
      <c r="I162" s="774"/>
      <c r="J162" s="774"/>
      <c r="K162" s="774"/>
      <c r="L162" s="774"/>
      <c r="M162" s="774"/>
      <c r="N162" s="820"/>
    </row>
    <row r="163" spans="1:14" ht="0.75" customHeight="1" hidden="1">
      <c r="A163" s="775" t="s">
        <v>139</v>
      </c>
      <c r="B163" s="776" t="s">
        <v>140</v>
      </c>
      <c r="C163" s="776"/>
      <c r="D163" s="776"/>
      <c r="E163" s="776"/>
      <c r="F163" s="776"/>
      <c r="G163" s="776"/>
      <c r="H163" s="776"/>
      <c r="I163" s="776"/>
      <c r="J163" s="776"/>
      <c r="K163" s="776"/>
      <c r="L163" s="776"/>
      <c r="M163" s="777"/>
      <c r="N163" s="816"/>
    </row>
    <row r="164" spans="1:14" ht="12.75" hidden="1">
      <c r="A164" s="778"/>
      <c r="B164" s="779" t="s">
        <v>141</v>
      </c>
      <c r="C164" s="779"/>
      <c r="D164" s="779"/>
      <c r="E164" s="779"/>
      <c r="F164" s="779"/>
      <c r="G164" s="779"/>
      <c r="H164" s="779"/>
      <c r="I164" s="779"/>
      <c r="J164" s="779"/>
      <c r="K164" s="779"/>
      <c r="L164" s="779"/>
      <c r="M164" s="780"/>
      <c r="N164" s="816"/>
    </row>
    <row r="165" spans="1:14" ht="12.75" hidden="1">
      <c r="A165" s="778" t="s">
        <v>142</v>
      </c>
      <c r="B165" s="779" t="s">
        <v>143</v>
      </c>
      <c r="C165" s="779"/>
      <c r="D165" s="779"/>
      <c r="E165" s="779"/>
      <c r="F165" s="779"/>
      <c r="G165" s="779"/>
      <c r="H165" s="779"/>
      <c r="I165" s="779"/>
      <c r="J165" s="779"/>
      <c r="K165" s="779"/>
      <c r="L165" s="779"/>
      <c r="M165" s="780"/>
      <c r="N165" s="816"/>
    </row>
    <row r="166" spans="1:14" ht="12" customHeight="1" hidden="1" thickBot="1">
      <c r="A166" s="1132" t="s">
        <v>144</v>
      </c>
      <c r="B166" s="1133"/>
      <c r="C166" s="1133"/>
      <c r="D166" s="1133"/>
      <c r="E166" s="1133"/>
      <c r="F166" s="1133"/>
      <c r="G166" s="1133"/>
      <c r="H166" s="1133"/>
      <c r="I166" s="1133"/>
      <c r="J166" s="1133"/>
      <c r="K166" s="1133"/>
      <c r="L166" s="1134"/>
      <c r="M166" s="782"/>
      <c r="N166" s="820"/>
    </row>
    <row r="167" spans="1:14" ht="13.5" thickBot="1">
      <c r="A167" s="764"/>
      <c r="B167" s="764"/>
      <c r="C167" s="764"/>
      <c r="D167" s="764"/>
      <c r="E167" s="764"/>
      <c r="F167" s="764"/>
      <c r="G167" s="764"/>
      <c r="H167" s="764"/>
      <c r="I167" s="764"/>
      <c r="J167" s="764"/>
      <c r="K167" s="764"/>
      <c r="L167" s="764"/>
      <c r="M167" s="764"/>
      <c r="N167" s="819"/>
    </row>
    <row r="168" spans="1:14" ht="14.25" thickBot="1" thickTop="1">
      <c r="A168" s="1135" t="s">
        <v>349</v>
      </c>
      <c r="B168" s="1136"/>
      <c r="C168" s="1136"/>
      <c r="D168" s="1136"/>
      <c r="E168" s="1136"/>
      <c r="F168" s="1136"/>
      <c r="G168" s="1136"/>
      <c r="H168" s="1136"/>
      <c r="I168" s="1136"/>
      <c r="J168" s="1136"/>
      <c r="K168" s="1136"/>
      <c r="L168" s="1136"/>
      <c r="M168" s="784"/>
      <c r="N168" s="822">
        <f>N147+N161</f>
        <v>86481966</v>
      </c>
    </row>
    <row r="169" spans="1:14" ht="13.5" thickTop="1">
      <c r="A169" s="760"/>
      <c r="B169" s="760"/>
      <c r="C169" s="760"/>
      <c r="D169" s="760"/>
      <c r="E169" s="760"/>
      <c r="F169" s="760"/>
      <c r="G169" s="760"/>
      <c r="H169" s="760"/>
      <c r="I169" s="760"/>
      <c r="J169" s="760"/>
      <c r="K169" s="760"/>
      <c r="L169" s="760"/>
      <c r="M169" s="760"/>
      <c r="N169" s="760"/>
    </row>
    <row r="170" spans="1:14" ht="12.75">
      <c r="A170" s="760"/>
      <c r="B170" s="760"/>
      <c r="C170" s="760"/>
      <c r="D170" s="760"/>
      <c r="E170" s="760"/>
      <c r="F170" s="760"/>
      <c r="G170" s="760"/>
      <c r="H170" s="760"/>
      <c r="I170" s="760"/>
      <c r="J170" s="760"/>
      <c r="K170" s="760"/>
      <c r="L170" s="760"/>
      <c r="M170" s="760"/>
      <c r="N170" s="760"/>
    </row>
    <row r="171" spans="1:14" ht="12.75">
      <c r="A171" s="760"/>
      <c r="B171" s="760"/>
      <c r="C171" s="760"/>
      <c r="D171" s="760"/>
      <c r="E171" s="760"/>
      <c r="F171" s="760"/>
      <c r="G171" s="760"/>
      <c r="H171" s="760"/>
      <c r="I171" s="760"/>
      <c r="J171" s="760"/>
      <c r="K171" s="760"/>
      <c r="L171" s="760"/>
      <c r="M171" s="760"/>
      <c r="N171" s="760"/>
    </row>
    <row r="172" spans="1:14" ht="12.75">
      <c r="A172" s="760"/>
      <c r="B172" s="760"/>
      <c r="C172" s="760"/>
      <c r="D172" s="760"/>
      <c r="E172" s="760"/>
      <c r="F172" s="760"/>
      <c r="G172" s="760"/>
      <c r="H172" s="760"/>
      <c r="I172" s="760"/>
      <c r="J172" s="760"/>
      <c r="K172" s="760"/>
      <c r="L172" s="760"/>
      <c r="M172" s="760"/>
      <c r="N172" s="760"/>
    </row>
    <row r="173" spans="1:14" ht="12.75">
      <c r="A173" s="760"/>
      <c r="B173" s="760"/>
      <c r="C173" s="760"/>
      <c r="D173" s="760"/>
      <c r="E173" s="760"/>
      <c r="F173" s="760"/>
      <c r="G173" s="760"/>
      <c r="H173" s="760"/>
      <c r="I173" s="760"/>
      <c r="J173" s="760"/>
      <c r="K173" s="760"/>
      <c r="L173" s="760"/>
      <c r="M173" s="760"/>
      <c r="N173" s="760"/>
    </row>
    <row r="174" spans="1:14" ht="12.75">
      <c r="A174" s="760"/>
      <c r="B174" s="760"/>
      <c r="C174" s="760"/>
      <c r="D174" s="760"/>
      <c r="E174" s="760"/>
      <c r="F174" s="760"/>
      <c r="G174" s="760"/>
      <c r="H174" s="760"/>
      <c r="I174" s="760"/>
      <c r="J174" s="760"/>
      <c r="K174" s="760"/>
      <c r="L174" s="760"/>
      <c r="M174" s="760"/>
      <c r="N174" s="760"/>
    </row>
    <row r="175" spans="1:14" ht="12.75">
      <c r="A175" s="760"/>
      <c r="B175" s="760"/>
      <c r="C175" s="760"/>
      <c r="D175" s="760"/>
      <c r="E175" s="760"/>
      <c r="F175" s="760"/>
      <c r="G175" s="760"/>
      <c r="H175" s="760"/>
      <c r="I175" s="760"/>
      <c r="J175" s="760"/>
      <c r="K175" s="760"/>
      <c r="L175" s="760"/>
      <c r="M175" s="760"/>
      <c r="N175" s="760"/>
    </row>
    <row r="176" spans="1:14" ht="12.75">
      <c r="A176" s="760"/>
      <c r="B176" s="760"/>
      <c r="C176" s="760"/>
      <c r="D176" s="760"/>
      <c r="E176" s="760"/>
      <c r="F176" s="760"/>
      <c r="G176" s="760"/>
      <c r="H176" s="760"/>
      <c r="I176" s="760"/>
      <c r="J176" s="760"/>
      <c r="K176" s="760"/>
      <c r="L176" s="760"/>
      <c r="M176" s="760"/>
      <c r="N176" s="760"/>
    </row>
    <row r="177" spans="1:14" ht="12.75">
      <c r="A177" s="760"/>
      <c r="B177" s="760"/>
      <c r="C177" s="760"/>
      <c r="D177" s="760"/>
      <c r="E177" s="760"/>
      <c r="F177" s="760"/>
      <c r="G177" s="760"/>
      <c r="H177" s="760"/>
      <c r="I177" s="760"/>
      <c r="J177" s="760"/>
      <c r="K177" s="760"/>
      <c r="L177" s="760"/>
      <c r="M177" s="760"/>
      <c r="N177" s="760"/>
    </row>
    <row r="178" spans="1:14" ht="12.75">
      <c r="A178" s="760"/>
      <c r="B178" s="760"/>
      <c r="C178" s="760"/>
      <c r="D178" s="760"/>
      <c r="E178" s="760"/>
      <c r="F178" s="760"/>
      <c r="G178" s="760"/>
      <c r="H178" s="760"/>
      <c r="I178" s="760"/>
      <c r="J178" s="760"/>
      <c r="K178" s="760"/>
      <c r="L178" s="760"/>
      <c r="M178" s="760"/>
      <c r="N178" s="760"/>
    </row>
    <row r="179" spans="1:14" ht="12.75">
      <c r="A179" s="760"/>
      <c r="B179" s="760"/>
      <c r="C179" s="760"/>
      <c r="D179" s="760"/>
      <c r="E179" s="760"/>
      <c r="F179" s="760"/>
      <c r="G179" s="760"/>
      <c r="H179" s="760"/>
      <c r="I179" s="760"/>
      <c r="J179" s="760"/>
      <c r="K179" s="760"/>
      <c r="L179" s="760"/>
      <c r="M179" s="760"/>
      <c r="N179" s="760"/>
    </row>
    <row r="180" spans="1:14" ht="12.75">
      <c r="A180" s="760"/>
      <c r="B180" s="760"/>
      <c r="C180" s="760"/>
      <c r="D180" s="760"/>
      <c r="E180" s="760"/>
      <c r="F180" s="760"/>
      <c r="G180" s="760"/>
      <c r="H180" s="760"/>
      <c r="I180" s="760"/>
      <c r="J180" s="760"/>
      <c r="K180" s="760"/>
      <c r="L180" s="760"/>
      <c r="M180" s="760"/>
      <c r="N180" s="760"/>
    </row>
    <row r="181" spans="1:14" ht="12.75">
      <c r="A181" s="760"/>
      <c r="B181" s="760"/>
      <c r="C181" s="760"/>
      <c r="D181" s="760"/>
      <c r="E181" s="760"/>
      <c r="F181" s="760"/>
      <c r="G181" s="760"/>
      <c r="H181" s="760"/>
      <c r="I181" s="760"/>
      <c r="J181" s="760"/>
      <c r="K181" s="760"/>
      <c r="L181" s="760"/>
      <c r="M181" s="760"/>
      <c r="N181" s="760"/>
    </row>
    <row r="182" spans="1:14" ht="12.75">
      <c r="A182" s="760"/>
      <c r="B182" s="760"/>
      <c r="C182" s="760"/>
      <c r="D182" s="760"/>
      <c r="E182" s="760"/>
      <c r="F182" s="760"/>
      <c r="G182" s="760"/>
      <c r="H182" s="760"/>
      <c r="I182" s="760"/>
      <c r="J182" s="760"/>
      <c r="K182" s="760"/>
      <c r="L182" s="760"/>
      <c r="M182" s="760"/>
      <c r="N182" s="760"/>
    </row>
    <row r="183" spans="1:14" ht="12.75">
      <c r="A183" s="760"/>
      <c r="B183" s="760"/>
      <c r="C183" s="760"/>
      <c r="D183" s="760"/>
      <c r="E183" s="760"/>
      <c r="F183" s="760"/>
      <c r="G183" s="760"/>
      <c r="H183" s="760"/>
      <c r="I183" s="760"/>
      <c r="J183" s="760"/>
      <c r="K183" s="760"/>
      <c r="L183" s="760"/>
      <c r="M183" s="760"/>
      <c r="N183" s="760"/>
    </row>
    <row r="184" spans="1:14" ht="12.75">
      <c r="A184" s="760"/>
      <c r="B184" s="760"/>
      <c r="C184" s="760"/>
      <c r="D184" s="760"/>
      <c r="E184" s="760"/>
      <c r="F184" s="760"/>
      <c r="G184" s="760"/>
      <c r="H184" s="760"/>
      <c r="I184" s="760"/>
      <c r="J184" s="760"/>
      <c r="K184" s="760"/>
      <c r="L184" s="760"/>
      <c r="M184" s="760"/>
      <c r="N184" s="760"/>
    </row>
    <row r="185" spans="1:14" ht="12.75">
      <c r="A185" s="760"/>
      <c r="B185" s="760"/>
      <c r="C185" s="760"/>
      <c r="D185" s="760"/>
      <c r="E185" s="760"/>
      <c r="F185" s="760"/>
      <c r="G185" s="760"/>
      <c r="H185" s="760"/>
      <c r="I185" s="760"/>
      <c r="J185" s="760"/>
      <c r="K185" s="760"/>
      <c r="L185" s="760"/>
      <c r="M185" s="760"/>
      <c r="N185" s="760"/>
    </row>
    <row r="186" spans="1:14" ht="12.75">
      <c r="A186" s="760"/>
      <c r="B186" s="760"/>
      <c r="C186" s="760"/>
      <c r="D186" s="760"/>
      <c r="E186" s="760"/>
      <c r="F186" s="760"/>
      <c r="G186" s="760"/>
      <c r="H186" s="760"/>
      <c r="I186" s="760"/>
      <c r="J186" s="760"/>
      <c r="K186" s="760"/>
      <c r="L186" s="760"/>
      <c r="M186" s="760"/>
      <c r="N186" s="760"/>
    </row>
    <row r="187" spans="1:14" ht="12.75">
      <c r="A187" s="760"/>
      <c r="B187" s="760"/>
      <c r="C187" s="760"/>
      <c r="D187" s="760"/>
      <c r="E187" s="760"/>
      <c r="F187" s="760"/>
      <c r="G187" s="760"/>
      <c r="H187" s="760"/>
      <c r="I187" s="760"/>
      <c r="J187" s="760"/>
      <c r="K187" s="760"/>
      <c r="L187" s="760"/>
      <c r="M187" s="760"/>
      <c r="N187" s="760"/>
    </row>
  </sheetData>
  <sheetProtection/>
  <mergeCells count="6">
    <mergeCell ref="A166:L166"/>
    <mergeCell ref="A168:L168"/>
    <mergeCell ref="A1:N2"/>
    <mergeCell ref="A3:B3"/>
    <mergeCell ref="A147:L147"/>
    <mergeCell ref="A161:L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G43"/>
  <sheetViews>
    <sheetView zoomScalePageLayoutView="0" workbookViewId="0" topLeftCell="A16">
      <selection activeCell="E23" sqref="E23"/>
    </sheetView>
  </sheetViews>
  <sheetFormatPr defaultColWidth="9.140625" defaultRowHeight="12.75"/>
  <cols>
    <col min="1" max="1" width="6.140625" style="0" customWidth="1"/>
    <col min="2" max="2" width="48.7109375" style="0" customWidth="1"/>
    <col min="3" max="3" width="21.421875" style="0" customWidth="1"/>
    <col min="4" max="6" width="13.28125" style="0" customWidth="1"/>
    <col min="7" max="7" width="17.28125" style="0" customWidth="1"/>
    <col min="8" max="8" width="12.7109375" style="0" bestFit="1" customWidth="1"/>
  </cols>
  <sheetData>
    <row r="1" spans="1:6" ht="12.75" customHeight="1">
      <c r="A1" s="1137" t="s">
        <v>145</v>
      </c>
      <c r="B1" s="1138"/>
      <c r="C1" s="1145"/>
      <c r="D1" s="742"/>
      <c r="E1" s="742"/>
      <c r="F1" s="742"/>
    </row>
    <row r="2" spans="1:6" ht="13.5" thickBot="1">
      <c r="A2" s="1139"/>
      <c r="B2" s="1140"/>
      <c r="C2" s="1146"/>
      <c r="D2" s="742"/>
      <c r="E2" s="742"/>
      <c r="F2" s="742"/>
    </row>
    <row r="3" spans="1:6" ht="12.75">
      <c r="A3" s="1147" t="s">
        <v>829</v>
      </c>
      <c r="B3" s="1148"/>
      <c r="C3" s="744" t="s">
        <v>765</v>
      </c>
      <c r="D3" s="787"/>
      <c r="E3" s="787"/>
      <c r="F3" s="787"/>
    </row>
    <row r="4" spans="1:7" ht="15.75" customHeight="1">
      <c r="A4" s="745" t="s">
        <v>843</v>
      </c>
      <c r="B4" s="746" t="s">
        <v>844</v>
      </c>
      <c r="C4" s="749">
        <v>19057680</v>
      </c>
      <c r="D4" s="752"/>
      <c r="E4" s="752"/>
      <c r="F4" s="752"/>
      <c r="G4" s="57"/>
    </row>
    <row r="5" spans="1:7" ht="15.75" customHeight="1">
      <c r="A5" s="745" t="s">
        <v>845</v>
      </c>
      <c r="B5" s="746" t="s">
        <v>846</v>
      </c>
      <c r="C5" s="749">
        <v>6303600</v>
      </c>
      <c r="D5" s="752"/>
      <c r="E5" s="752"/>
      <c r="F5" s="752"/>
      <c r="G5" s="57"/>
    </row>
    <row r="6" spans="1:7" ht="12.75" customHeight="1">
      <c r="A6" s="745" t="s">
        <v>849</v>
      </c>
      <c r="B6" s="746" t="s">
        <v>850</v>
      </c>
      <c r="C6" s="749">
        <v>3300000</v>
      </c>
      <c r="D6" s="752"/>
      <c r="E6" s="752"/>
      <c r="F6" s="752"/>
      <c r="G6" s="57"/>
    </row>
    <row r="7" spans="1:7" ht="12.75" customHeight="1">
      <c r="A7" s="745" t="s">
        <v>851</v>
      </c>
      <c r="B7" s="746" t="s">
        <v>852</v>
      </c>
      <c r="C7" s="749">
        <v>9682092</v>
      </c>
      <c r="D7" s="752"/>
      <c r="E7" s="752"/>
      <c r="F7" s="752"/>
      <c r="G7" s="57"/>
    </row>
    <row r="8" spans="1:7" ht="15.75" customHeight="1">
      <c r="A8" s="745" t="s">
        <v>853</v>
      </c>
      <c r="B8" s="746" t="s">
        <v>854</v>
      </c>
      <c r="C8" s="749">
        <v>10072350</v>
      </c>
      <c r="D8" s="752"/>
      <c r="E8" s="752"/>
      <c r="F8" s="752"/>
      <c r="G8" s="57"/>
    </row>
    <row r="9" spans="1:7" ht="14.25" customHeight="1">
      <c r="A9" s="745" t="s">
        <v>855</v>
      </c>
      <c r="B9" s="746" t="s">
        <v>856</v>
      </c>
      <c r="C9" s="749">
        <v>2611350</v>
      </c>
      <c r="D9" s="752"/>
      <c r="E9" s="752"/>
      <c r="F9" s="752"/>
      <c r="G9" s="57"/>
    </row>
    <row r="10" spans="1:7" ht="18" customHeight="1">
      <c r="A10" s="745" t="s">
        <v>857</v>
      </c>
      <c r="B10" s="746" t="s">
        <v>858</v>
      </c>
      <c r="C10" s="749">
        <v>5176053</v>
      </c>
      <c r="D10" s="752"/>
      <c r="E10" s="752"/>
      <c r="F10" s="752"/>
      <c r="G10" s="57"/>
    </row>
    <row r="11" spans="1:7" ht="17.25" customHeight="1">
      <c r="A11" s="745" t="s">
        <v>859</v>
      </c>
      <c r="B11" s="746" t="s">
        <v>860</v>
      </c>
      <c r="C11" s="749">
        <v>3600000</v>
      </c>
      <c r="D11" s="752"/>
      <c r="E11" s="752"/>
      <c r="F11" s="752"/>
      <c r="G11" s="57"/>
    </row>
    <row r="12" spans="1:7" ht="18.75" customHeight="1">
      <c r="A12" s="745" t="s">
        <v>861</v>
      </c>
      <c r="B12" s="746" t="s">
        <v>862</v>
      </c>
      <c r="C12" s="749">
        <v>688624</v>
      </c>
      <c r="D12" s="752"/>
      <c r="E12" s="752"/>
      <c r="F12" s="752"/>
      <c r="G12" s="57"/>
    </row>
    <row r="13" spans="1:7" ht="14.25" customHeight="1">
      <c r="A13" s="745" t="s">
        <v>863</v>
      </c>
      <c r="B13" s="746" t="s">
        <v>864</v>
      </c>
      <c r="C13" s="749">
        <v>40000</v>
      </c>
      <c r="D13" s="752"/>
      <c r="E13" s="752"/>
      <c r="F13" s="752"/>
      <c r="G13" s="57"/>
    </row>
    <row r="14" spans="1:7" ht="14.25" customHeight="1">
      <c r="A14" s="745" t="s">
        <v>340</v>
      </c>
      <c r="B14" s="746" t="s">
        <v>865</v>
      </c>
      <c r="C14" s="749">
        <v>200000</v>
      </c>
      <c r="D14" s="752"/>
      <c r="E14" s="752"/>
      <c r="F14" s="752"/>
      <c r="G14" s="57"/>
    </row>
    <row r="15" spans="1:7" ht="14.25" customHeight="1">
      <c r="A15" s="745" t="s">
        <v>866</v>
      </c>
      <c r="B15" s="746" t="s">
        <v>867</v>
      </c>
      <c r="C15" s="749">
        <v>72754560</v>
      </c>
      <c r="D15" s="752"/>
      <c r="E15" s="752"/>
      <c r="F15" s="752"/>
      <c r="G15" s="57"/>
    </row>
    <row r="16" spans="1:7" ht="23.25" customHeight="1">
      <c r="A16" s="758">
        <v>18</v>
      </c>
      <c r="B16" s="746" t="s">
        <v>118</v>
      </c>
      <c r="C16" s="749">
        <v>12986640</v>
      </c>
      <c r="D16" s="752"/>
      <c r="E16" s="752"/>
      <c r="F16" s="752"/>
      <c r="G16" s="57"/>
    </row>
    <row r="17" spans="1:7" ht="13.5" thickBot="1">
      <c r="A17" s="1143" t="s">
        <v>119</v>
      </c>
      <c r="B17" s="1144"/>
      <c r="C17" s="783">
        <f>SUM(C4:C16)</f>
        <v>146472949</v>
      </c>
      <c r="D17" s="788"/>
      <c r="E17" s="788"/>
      <c r="F17" s="788"/>
      <c r="G17" s="57"/>
    </row>
    <row r="18" spans="1:7" ht="13.5" thickBot="1">
      <c r="A18" s="764"/>
      <c r="B18" s="764"/>
      <c r="C18" s="764"/>
      <c r="D18" s="764"/>
      <c r="E18" s="764"/>
      <c r="F18" s="764"/>
      <c r="G18" s="57"/>
    </row>
    <row r="19" spans="1:7" ht="12.75">
      <c r="A19" s="775" t="s">
        <v>139</v>
      </c>
      <c r="B19" s="776" t="s">
        <v>140</v>
      </c>
      <c r="C19" s="768">
        <v>117281200</v>
      </c>
      <c r="D19" s="752"/>
      <c r="E19" s="752"/>
      <c r="F19" s="752"/>
      <c r="G19" s="57"/>
    </row>
    <row r="20" spans="1:7" ht="12.75">
      <c r="A20" s="778"/>
      <c r="B20" s="779" t="s">
        <v>141</v>
      </c>
      <c r="C20" s="781"/>
      <c r="D20" s="789"/>
      <c r="E20" s="789"/>
      <c r="F20" s="789"/>
      <c r="G20" s="57"/>
    </row>
    <row r="21" spans="1:7" ht="12.75">
      <c r="A21" s="778" t="s">
        <v>142</v>
      </c>
      <c r="B21" s="779" t="s">
        <v>143</v>
      </c>
      <c r="C21" s="749">
        <v>317594341</v>
      </c>
      <c r="D21" s="752"/>
      <c r="E21" s="752"/>
      <c r="F21" s="752"/>
      <c r="G21" s="57"/>
    </row>
    <row r="22" spans="1:7" ht="13.5" thickBot="1">
      <c r="A22" s="1132" t="s">
        <v>144</v>
      </c>
      <c r="B22" s="1133"/>
      <c r="C22" s="783">
        <f>SUM(C19:C21)</f>
        <v>434875541</v>
      </c>
      <c r="D22" s="788"/>
      <c r="E22" s="788"/>
      <c r="F22" s="788"/>
      <c r="G22" s="57"/>
    </row>
    <row r="23" spans="1:7" ht="13.5" thickBot="1">
      <c r="A23" s="764"/>
      <c r="B23" s="764"/>
      <c r="C23" s="764"/>
      <c r="D23" s="764"/>
      <c r="E23" s="764"/>
      <c r="F23" s="764"/>
      <c r="G23" s="57"/>
    </row>
    <row r="24" spans="1:7" ht="14.25" thickBot="1" thickTop="1">
      <c r="A24" s="1135" t="s">
        <v>349</v>
      </c>
      <c r="B24" s="1136"/>
      <c r="C24" s="790">
        <f>C17+C22</f>
        <v>581348490</v>
      </c>
      <c r="D24" s="788"/>
      <c r="E24" s="788"/>
      <c r="F24" s="788"/>
      <c r="G24" s="57"/>
    </row>
    <row r="25" spans="1:7" ht="13.5" thickTop="1">
      <c r="A25" s="760"/>
      <c r="B25" s="760"/>
      <c r="C25" s="760"/>
      <c r="D25" s="760"/>
      <c r="E25" s="760"/>
      <c r="F25" s="760"/>
      <c r="G25" s="791"/>
    </row>
    <row r="26" spans="1:7" ht="12.75">
      <c r="A26" s="760"/>
      <c r="B26" s="760"/>
      <c r="D26" s="57"/>
      <c r="E26" s="57"/>
      <c r="G26" s="792"/>
    </row>
    <row r="27" spans="1:2" ht="12.75">
      <c r="A27" s="760"/>
      <c r="B27" s="760"/>
    </row>
    <row r="28" spans="1:2" ht="12.75">
      <c r="A28" s="760"/>
      <c r="B28" s="760"/>
    </row>
    <row r="29" spans="1:2" ht="12.75">
      <c r="A29" s="760"/>
      <c r="B29" s="760"/>
    </row>
    <row r="30" spans="1:2" ht="12.75">
      <c r="A30" s="760"/>
      <c r="B30" s="760"/>
    </row>
    <row r="31" spans="1:2" ht="12.75">
      <c r="A31" s="760"/>
      <c r="B31" s="760"/>
    </row>
    <row r="32" spans="1:2" ht="12.75">
      <c r="A32" s="760"/>
      <c r="B32" s="760"/>
    </row>
    <row r="33" spans="1:2" ht="12.75">
      <c r="A33" s="760"/>
      <c r="B33" s="760"/>
    </row>
    <row r="34" spans="1:2" ht="12.75">
      <c r="A34" s="760"/>
      <c r="B34" s="760"/>
    </row>
    <row r="35" spans="1:2" ht="14.25" customHeight="1">
      <c r="A35" s="760"/>
      <c r="B35" s="760"/>
    </row>
    <row r="36" spans="1:2" ht="12.75">
      <c r="A36" s="760"/>
      <c r="B36" s="760"/>
    </row>
    <row r="37" spans="1:2" ht="12.75">
      <c r="A37" s="760"/>
      <c r="B37" s="760"/>
    </row>
    <row r="38" spans="1:2" ht="12.75">
      <c r="A38" s="760"/>
      <c r="B38" s="760"/>
    </row>
    <row r="39" spans="1:2" ht="12.75">
      <c r="A39" s="760"/>
      <c r="B39" s="760"/>
    </row>
    <row r="40" spans="1:2" ht="12.75">
      <c r="A40" s="760"/>
      <c r="B40" s="760"/>
    </row>
    <row r="41" spans="1:2" ht="12.75">
      <c r="A41" s="760"/>
      <c r="B41" s="760"/>
    </row>
    <row r="42" spans="1:2" ht="12.75">
      <c r="A42" s="760"/>
      <c r="B42" s="760"/>
    </row>
    <row r="43" spans="1:2" ht="12.75">
      <c r="A43" s="760"/>
      <c r="B43" s="760"/>
    </row>
  </sheetData>
  <sheetProtection/>
  <mergeCells count="5">
    <mergeCell ref="A22:B22"/>
    <mergeCell ref="A24:B24"/>
    <mergeCell ref="A1:C2"/>
    <mergeCell ref="A3:B3"/>
    <mergeCell ref="A17:B17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K35"/>
  <sheetViews>
    <sheetView zoomScalePageLayoutView="0" workbookViewId="0" topLeftCell="A4">
      <selection activeCell="A34" sqref="A34:K35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1.28125" style="0" customWidth="1"/>
    <col min="4" max="4" width="12.421875" style="0" customWidth="1"/>
    <col min="5" max="5" width="10.140625" style="0" customWidth="1"/>
    <col min="6" max="6" width="10.7109375" style="0" customWidth="1"/>
    <col min="7" max="7" width="11.28125" style="0" customWidth="1"/>
    <col min="8" max="8" width="9.8515625" style="0" customWidth="1"/>
    <col min="9" max="9" width="9.57421875" style="0" customWidth="1"/>
    <col min="10" max="10" width="8.00390625" style="0" customWidth="1"/>
    <col min="11" max="11" width="10.00390625" style="0" customWidth="1"/>
  </cols>
  <sheetData>
    <row r="1" spans="1:11" ht="12.75">
      <c r="A1" s="992" t="s">
        <v>958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</row>
    <row r="2" spans="1:11" ht="12.75">
      <c r="A2" s="690"/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1" ht="12.75">
      <c r="A3" s="995" t="s">
        <v>994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</row>
    <row r="4" spans="1:11" ht="12.75">
      <c r="A4" s="995" t="s">
        <v>778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</row>
    <row r="5" spans="1:11" ht="12.75">
      <c r="A5" s="995" t="s">
        <v>779</v>
      </c>
      <c r="B5" s="995"/>
      <c r="C5" s="995"/>
      <c r="D5" s="995"/>
      <c r="E5" s="995"/>
      <c r="F5" s="995"/>
      <c r="G5" s="995"/>
      <c r="H5" s="995"/>
      <c r="I5" s="995"/>
      <c r="J5" s="995"/>
      <c r="K5" s="995"/>
    </row>
    <row r="6" spans="1:11" ht="12.75">
      <c r="A6" s="995" t="s">
        <v>803</v>
      </c>
      <c r="B6" s="995"/>
      <c r="C6" s="995"/>
      <c r="D6" s="995"/>
      <c r="E6" s="995"/>
      <c r="F6" s="995"/>
      <c r="G6" s="995"/>
      <c r="H6" s="995"/>
      <c r="I6" s="995"/>
      <c r="J6" s="995"/>
      <c r="K6" s="995"/>
    </row>
    <row r="7" spans="1:11" ht="13.5" thickBot="1">
      <c r="A7" s="1083" t="s">
        <v>780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</row>
    <row r="8" spans="1:11" ht="30" customHeight="1">
      <c r="A8" s="691" t="s">
        <v>365</v>
      </c>
      <c r="B8" s="1084" t="s">
        <v>781</v>
      </c>
      <c r="C8" s="691" t="s">
        <v>943</v>
      </c>
      <c r="D8" s="691" t="s">
        <v>782</v>
      </c>
      <c r="E8" s="691" t="s">
        <v>783</v>
      </c>
      <c r="F8" s="691" t="s">
        <v>950</v>
      </c>
      <c r="G8" s="691" t="s">
        <v>952</v>
      </c>
      <c r="H8" s="691" t="s">
        <v>953</v>
      </c>
      <c r="I8" s="691" t="s">
        <v>940</v>
      </c>
      <c r="J8" s="691" t="s">
        <v>782</v>
      </c>
      <c r="K8" s="691" t="s">
        <v>783</v>
      </c>
    </row>
    <row r="9" spans="1:11" ht="41.25" customHeight="1" thickBot="1">
      <c r="A9" s="692" t="s">
        <v>784</v>
      </c>
      <c r="B9" s="1085"/>
      <c r="C9" s="692" t="s">
        <v>944</v>
      </c>
      <c r="D9" s="692" t="s">
        <v>945</v>
      </c>
      <c r="E9" s="692" t="s">
        <v>946</v>
      </c>
      <c r="F9" s="692" t="s">
        <v>951</v>
      </c>
      <c r="G9" s="692" t="s">
        <v>951</v>
      </c>
      <c r="H9" s="692" t="s">
        <v>951</v>
      </c>
      <c r="I9" s="692" t="s">
        <v>785</v>
      </c>
      <c r="J9" s="692" t="s">
        <v>941</v>
      </c>
      <c r="K9" s="692" t="s">
        <v>941</v>
      </c>
    </row>
    <row r="10" spans="1:11" ht="24" customHeight="1">
      <c r="A10" s="693" t="s">
        <v>258</v>
      </c>
      <c r="B10" s="694" t="s">
        <v>786</v>
      </c>
      <c r="C10" s="694">
        <v>44</v>
      </c>
      <c r="D10" s="694">
        <v>40</v>
      </c>
      <c r="E10" s="694">
        <v>4</v>
      </c>
      <c r="F10" s="694">
        <v>44</v>
      </c>
      <c r="G10" s="919">
        <v>44</v>
      </c>
      <c r="H10" s="919">
        <v>45</v>
      </c>
      <c r="I10" s="695">
        <v>45</v>
      </c>
      <c r="J10" s="694">
        <v>41</v>
      </c>
      <c r="K10" s="694">
        <v>4</v>
      </c>
    </row>
    <row r="11" spans="1:11" ht="15.75" customHeight="1">
      <c r="A11" s="696" t="s">
        <v>262</v>
      </c>
      <c r="B11" s="17" t="s">
        <v>996</v>
      </c>
      <c r="C11" s="17">
        <v>120</v>
      </c>
      <c r="D11" s="17">
        <v>117</v>
      </c>
      <c r="E11" s="17">
        <v>3</v>
      </c>
      <c r="F11" s="17">
        <v>120</v>
      </c>
      <c r="G11" s="918">
        <v>120</v>
      </c>
      <c r="H11" s="918">
        <v>120</v>
      </c>
      <c r="I11" s="31">
        <v>114</v>
      </c>
      <c r="J11" s="17">
        <v>111</v>
      </c>
      <c r="K11" s="17">
        <v>3</v>
      </c>
    </row>
    <row r="12" spans="1:11" ht="12.75">
      <c r="A12" s="1087" t="s">
        <v>330</v>
      </c>
      <c r="B12" s="17" t="s">
        <v>787</v>
      </c>
      <c r="C12" s="17">
        <v>77</v>
      </c>
      <c r="D12" s="17">
        <v>76</v>
      </c>
      <c r="E12" s="17">
        <v>1</v>
      </c>
      <c r="F12" s="17">
        <v>77</v>
      </c>
      <c r="G12" s="918">
        <v>77</v>
      </c>
      <c r="H12" s="918">
        <v>77</v>
      </c>
      <c r="I12" s="31">
        <v>77</v>
      </c>
      <c r="J12" s="17">
        <v>76</v>
      </c>
      <c r="K12" s="17">
        <v>1</v>
      </c>
    </row>
    <row r="13" spans="1:11" ht="12.75">
      <c r="A13" s="1088"/>
      <c r="B13" s="17" t="s">
        <v>332</v>
      </c>
      <c r="C13" s="17">
        <v>15</v>
      </c>
      <c r="D13" s="17">
        <v>14</v>
      </c>
      <c r="E13" s="17">
        <v>1</v>
      </c>
      <c r="F13" s="17">
        <v>15</v>
      </c>
      <c r="G13" s="918">
        <v>15</v>
      </c>
      <c r="H13" s="918">
        <v>15</v>
      </c>
      <c r="I13" s="31">
        <v>15</v>
      </c>
      <c r="J13" s="17">
        <v>14</v>
      </c>
      <c r="K13" s="17">
        <v>1</v>
      </c>
    </row>
    <row r="14" spans="1:11" ht="12.75">
      <c r="A14" s="1088"/>
      <c r="B14" s="698" t="s">
        <v>788</v>
      </c>
      <c r="C14" s="698">
        <v>12</v>
      </c>
      <c r="D14" s="698">
        <v>12</v>
      </c>
      <c r="E14" s="698"/>
      <c r="F14" s="698">
        <v>12</v>
      </c>
      <c r="G14" s="920">
        <v>12</v>
      </c>
      <c r="H14" s="920">
        <v>12</v>
      </c>
      <c r="I14" s="31">
        <v>12</v>
      </c>
      <c r="J14" s="698">
        <v>12</v>
      </c>
      <c r="K14" s="698"/>
    </row>
    <row r="15" spans="1:11" ht="12.75">
      <c r="A15" s="1088"/>
      <c r="B15" s="699" t="s">
        <v>547</v>
      </c>
      <c r="C15" s="916" t="s">
        <v>947</v>
      </c>
      <c r="D15" s="917" t="s">
        <v>947</v>
      </c>
      <c r="E15" s="699"/>
      <c r="F15" s="917" t="s">
        <v>947</v>
      </c>
      <c r="G15" s="917" t="s">
        <v>947</v>
      </c>
      <c r="H15" s="917" t="s">
        <v>947</v>
      </c>
      <c r="I15" s="31">
        <v>47</v>
      </c>
      <c r="J15" s="17">
        <v>47</v>
      </c>
      <c r="K15" s="17"/>
    </row>
    <row r="16" spans="1:11" ht="12.75">
      <c r="A16" s="1089"/>
      <c r="B16" s="17" t="s">
        <v>789</v>
      </c>
      <c r="C16" s="17">
        <v>15</v>
      </c>
      <c r="D16" s="17">
        <v>15</v>
      </c>
      <c r="E16" s="17"/>
      <c r="F16" s="918">
        <v>15</v>
      </c>
      <c r="G16" s="918">
        <v>15</v>
      </c>
      <c r="H16" s="918">
        <v>15</v>
      </c>
      <c r="I16" s="31">
        <v>15</v>
      </c>
      <c r="J16" s="17">
        <v>15</v>
      </c>
      <c r="K16" s="17"/>
    </row>
    <row r="17" spans="1:11" ht="12.75">
      <c r="A17" s="1090" t="s">
        <v>333</v>
      </c>
      <c r="B17" s="17" t="s">
        <v>790</v>
      </c>
      <c r="C17" s="17">
        <v>71</v>
      </c>
      <c r="D17" s="17">
        <v>70</v>
      </c>
      <c r="E17" s="17">
        <v>1</v>
      </c>
      <c r="F17" s="918">
        <v>71</v>
      </c>
      <c r="G17" s="918">
        <v>71</v>
      </c>
      <c r="H17" s="918">
        <v>71</v>
      </c>
      <c r="I17" s="31">
        <v>71</v>
      </c>
      <c r="J17" s="17">
        <v>70</v>
      </c>
      <c r="K17" s="17">
        <v>1</v>
      </c>
    </row>
    <row r="18" spans="1:11" ht="12.75">
      <c r="A18" s="1090"/>
      <c r="B18" s="17" t="s">
        <v>791</v>
      </c>
      <c r="C18" s="17">
        <v>4</v>
      </c>
      <c r="D18" s="17">
        <v>2</v>
      </c>
      <c r="E18" s="17">
        <v>2</v>
      </c>
      <c r="F18" s="918">
        <v>4</v>
      </c>
      <c r="G18" s="918">
        <v>4</v>
      </c>
      <c r="H18" s="918">
        <v>4</v>
      </c>
      <c r="I18" s="31">
        <v>4</v>
      </c>
      <c r="J18" s="17">
        <v>2</v>
      </c>
      <c r="K18" s="17">
        <v>2</v>
      </c>
    </row>
    <row r="19" spans="1:11" ht="12.75">
      <c r="A19" s="696" t="s">
        <v>334</v>
      </c>
      <c r="B19" s="17" t="s">
        <v>792</v>
      </c>
      <c r="C19" s="17">
        <v>44</v>
      </c>
      <c r="D19" s="17">
        <v>44</v>
      </c>
      <c r="E19" s="17"/>
      <c r="F19" s="918">
        <v>44</v>
      </c>
      <c r="G19" s="918">
        <v>44</v>
      </c>
      <c r="H19" s="918">
        <v>44</v>
      </c>
      <c r="I19" s="31">
        <v>44</v>
      </c>
      <c r="J19" s="17">
        <v>44</v>
      </c>
      <c r="K19" s="17"/>
    </row>
    <row r="20" spans="1:11" ht="14.25" customHeight="1">
      <c r="A20" s="696" t="s">
        <v>336</v>
      </c>
      <c r="B20" s="17" t="s">
        <v>793</v>
      </c>
      <c r="C20" s="17">
        <v>63</v>
      </c>
      <c r="D20" s="17">
        <v>63</v>
      </c>
      <c r="E20" s="17"/>
      <c r="F20" s="918">
        <v>63</v>
      </c>
      <c r="G20" s="918">
        <v>63</v>
      </c>
      <c r="H20" s="918">
        <v>63</v>
      </c>
      <c r="I20" s="31">
        <v>63</v>
      </c>
      <c r="J20" s="17">
        <v>63</v>
      </c>
      <c r="K20" s="17"/>
    </row>
    <row r="21" spans="1:11" ht="12.75">
      <c r="A21" s="696" t="s">
        <v>338</v>
      </c>
      <c r="B21" s="17" t="s">
        <v>339</v>
      </c>
      <c r="C21" s="17">
        <v>23</v>
      </c>
      <c r="D21" s="17">
        <v>23</v>
      </c>
      <c r="E21" s="17"/>
      <c r="F21" s="918">
        <v>23</v>
      </c>
      <c r="G21" s="918">
        <v>23</v>
      </c>
      <c r="H21" s="918">
        <v>23</v>
      </c>
      <c r="I21" s="31">
        <v>23</v>
      </c>
      <c r="J21" s="17">
        <v>23</v>
      </c>
      <c r="K21" s="17"/>
    </row>
    <row r="22" spans="1:11" ht="12.75">
      <c r="A22" s="1087" t="s">
        <v>340</v>
      </c>
      <c r="B22" s="17" t="s">
        <v>794</v>
      </c>
      <c r="C22" s="17">
        <v>9</v>
      </c>
      <c r="D22" s="17">
        <v>6</v>
      </c>
      <c r="E22" s="17">
        <v>3</v>
      </c>
      <c r="F22" s="918">
        <v>9</v>
      </c>
      <c r="G22" s="918">
        <v>10</v>
      </c>
      <c r="H22" s="918">
        <v>10</v>
      </c>
      <c r="I22" s="31">
        <v>10</v>
      </c>
      <c r="J22" s="17">
        <v>7</v>
      </c>
      <c r="K22" s="17">
        <v>3</v>
      </c>
    </row>
    <row r="23" spans="1:11" ht="12.75">
      <c r="A23" s="1088"/>
      <c r="B23" s="17" t="s">
        <v>795</v>
      </c>
      <c r="C23" s="17">
        <v>4</v>
      </c>
      <c r="D23" s="17">
        <v>4</v>
      </c>
      <c r="E23" s="17"/>
      <c r="F23" s="918">
        <v>4</v>
      </c>
      <c r="G23" s="918">
        <v>4</v>
      </c>
      <c r="H23" s="918">
        <v>4</v>
      </c>
      <c r="I23" s="31">
        <v>4</v>
      </c>
      <c r="J23" s="17">
        <v>4</v>
      </c>
      <c r="K23" s="17"/>
    </row>
    <row r="24" spans="1:11" ht="12.75">
      <c r="A24" s="1088"/>
      <c r="B24" s="699" t="s">
        <v>549</v>
      </c>
      <c r="C24" s="916" t="s">
        <v>866</v>
      </c>
      <c r="D24" s="917" t="s">
        <v>948</v>
      </c>
      <c r="E24" s="917" t="s">
        <v>949</v>
      </c>
      <c r="F24" s="917" t="s">
        <v>866</v>
      </c>
      <c r="G24" s="917" t="s">
        <v>948</v>
      </c>
      <c r="H24" s="917" t="s">
        <v>948</v>
      </c>
      <c r="I24" s="31">
        <v>8</v>
      </c>
      <c r="J24" s="17">
        <v>7</v>
      </c>
      <c r="K24" s="17">
        <v>1</v>
      </c>
    </row>
    <row r="25" spans="1:11" ht="12.75">
      <c r="A25" s="1089"/>
      <c r="B25" s="17" t="s">
        <v>344</v>
      </c>
      <c r="C25" s="17">
        <v>5</v>
      </c>
      <c r="D25" s="17">
        <v>4</v>
      </c>
      <c r="E25" s="17">
        <v>1</v>
      </c>
      <c r="F25" s="17">
        <v>5</v>
      </c>
      <c r="G25" s="918">
        <v>5</v>
      </c>
      <c r="H25" s="918">
        <v>5</v>
      </c>
      <c r="I25" s="31">
        <v>5</v>
      </c>
      <c r="J25" s="17">
        <v>4</v>
      </c>
      <c r="K25" s="17">
        <v>1</v>
      </c>
    </row>
    <row r="26" spans="1:11" ht="25.5">
      <c r="A26" s="696" t="s">
        <v>343</v>
      </c>
      <c r="B26" s="17" t="s">
        <v>796</v>
      </c>
      <c r="C26" s="17">
        <v>61</v>
      </c>
      <c r="D26" s="17">
        <v>61</v>
      </c>
      <c r="E26" s="17"/>
      <c r="F26" s="17">
        <v>61</v>
      </c>
      <c r="G26" s="918">
        <v>65</v>
      </c>
      <c r="H26" s="918">
        <v>65</v>
      </c>
      <c r="I26" s="31">
        <v>65</v>
      </c>
      <c r="J26" s="17">
        <v>65</v>
      </c>
      <c r="K26" s="17"/>
    </row>
    <row r="27" spans="1:11" ht="12.75">
      <c r="A27" s="696">
        <v>10</v>
      </c>
      <c r="B27" s="17" t="s">
        <v>995</v>
      </c>
      <c r="C27" s="17">
        <v>9</v>
      </c>
      <c r="D27" s="17">
        <v>9</v>
      </c>
      <c r="E27" s="17"/>
      <c r="F27" s="17">
        <v>9</v>
      </c>
      <c r="G27" s="918">
        <v>9</v>
      </c>
      <c r="H27" s="918">
        <v>9</v>
      </c>
      <c r="I27" s="31">
        <v>9</v>
      </c>
      <c r="J27" s="17">
        <v>9</v>
      </c>
      <c r="K27" s="17"/>
    </row>
    <row r="28" spans="1:11" ht="12.75" customHeight="1">
      <c r="A28" s="697" t="s">
        <v>347</v>
      </c>
      <c r="B28" s="17" t="s">
        <v>797</v>
      </c>
      <c r="C28" s="17">
        <v>2</v>
      </c>
      <c r="D28" s="17">
        <v>2</v>
      </c>
      <c r="E28" s="17"/>
      <c r="F28" s="17">
        <v>2</v>
      </c>
      <c r="G28" s="918">
        <v>2</v>
      </c>
      <c r="H28" s="918">
        <v>2</v>
      </c>
      <c r="I28" s="31">
        <v>2</v>
      </c>
      <c r="J28" s="17">
        <v>2</v>
      </c>
      <c r="K28" s="17"/>
    </row>
    <row r="29" spans="1:11" ht="12" customHeight="1">
      <c r="A29" s="965">
        <v>12</v>
      </c>
      <c r="B29" s="17" t="s">
        <v>799</v>
      </c>
      <c r="C29" s="17">
        <v>421</v>
      </c>
      <c r="D29" s="17">
        <v>421</v>
      </c>
      <c r="E29" s="17"/>
      <c r="F29" s="17">
        <v>421</v>
      </c>
      <c r="G29" s="918">
        <v>421</v>
      </c>
      <c r="H29" s="918">
        <v>421</v>
      </c>
      <c r="I29" s="31">
        <v>413</v>
      </c>
      <c r="J29" s="17">
        <v>413</v>
      </c>
      <c r="K29" s="17"/>
    </row>
    <row r="30" spans="1:11" ht="12.75">
      <c r="A30" s="701" t="s">
        <v>350</v>
      </c>
      <c r="B30" s="702" t="s">
        <v>442</v>
      </c>
      <c r="C30" s="702">
        <v>77</v>
      </c>
      <c r="D30" s="702">
        <v>77</v>
      </c>
      <c r="E30" s="702"/>
      <c r="F30" s="702">
        <v>77</v>
      </c>
      <c r="G30" s="921">
        <v>78</v>
      </c>
      <c r="H30" s="921">
        <v>78</v>
      </c>
      <c r="I30" s="524">
        <v>78</v>
      </c>
      <c r="J30" s="702">
        <v>78</v>
      </c>
      <c r="K30" s="702"/>
    </row>
    <row r="31" spans="1:11" ht="12.75" customHeight="1" thickBot="1">
      <c r="A31" s="703" t="s">
        <v>432</v>
      </c>
      <c r="B31" s="704" t="s">
        <v>997</v>
      </c>
      <c r="C31" s="704"/>
      <c r="D31" s="704"/>
      <c r="E31" s="704"/>
      <c r="F31" s="704">
        <v>1</v>
      </c>
      <c r="G31" s="922">
        <v>1</v>
      </c>
      <c r="H31" s="922">
        <v>1</v>
      </c>
      <c r="I31" s="605">
        <v>1</v>
      </c>
      <c r="J31" s="704"/>
      <c r="K31" s="704">
        <v>1</v>
      </c>
    </row>
    <row r="32" spans="1:11" ht="13.5" thickBot="1">
      <c r="A32" s="437"/>
      <c r="B32" s="705" t="s">
        <v>801</v>
      </c>
      <c r="C32" s="705">
        <f>C30+C29+C28+C27+C26+C25+C24+C23+C22+C21+C20+C19+C18+C17+C16+C15+C14+C13+C12+C11+C10</f>
        <v>1132</v>
      </c>
      <c r="D32" s="705">
        <f>D30+D29+D28+D27+D26+D25+D24+D23+D22+D21+D20+D19+D18+D17+D16+D15+D14+D13+D12+D11+D10</f>
        <v>1115</v>
      </c>
      <c r="E32" s="923" t="s">
        <v>962</v>
      </c>
      <c r="F32" s="923">
        <f>F30+F29+F28+F27+F26+F25+F24+F23+F22+F21+F20+F19+F18+F17+F16+F15+F14+F13+F12+F11+F10+F31</f>
        <v>1133</v>
      </c>
      <c r="G32" s="923">
        <f>G30+G29+G28+G27+G26+G25+G24+G23+G22+G21+G20+G19+G18+G17+G16+G15+G14+G13+G12+G11+G10+G31</f>
        <v>1138</v>
      </c>
      <c r="H32" s="923">
        <f>H30+H29+H28+H27+H26+H25+H24+H23+H22+H21+H20+H19+H18+H17+H16+H15+H14+H13+H12+H11+H10+H31</f>
        <v>1139</v>
      </c>
      <c r="I32" s="706">
        <f>SUM(I10:I31)</f>
        <v>1125</v>
      </c>
      <c r="J32" s="705">
        <f>SUM(J10:J31)</f>
        <v>1107</v>
      </c>
      <c r="K32" s="705">
        <f>SUM(K10:K31)</f>
        <v>18</v>
      </c>
    </row>
    <row r="33" spans="1:11" ht="12.75">
      <c r="A33" s="44"/>
      <c r="B33" s="597"/>
      <c r="C33" s="597"/>
      <c r="D33" s="597"/>
      <c r="E33" s="597"/>
      <c r="F33" s="597"/>
      <c r="G33" s="597"/>
      <c r="H33" s="597"/>
      <c r="I33" s="597"/>
      <c r="J33" s="597"/>
      <c r="K33" s="597"/>
    </row>
    <row r="34" spans="1:11" ht="12.75">
      <c r="A34" s="1086"/>
      <c r="B34" s="1086"/>
      <c r="C34" s="1086"/>
      <c r="D34" s="1086"/>
      <c r="E34" s="1086"/>
      <c r="F34" s="1086"/>
      <c r="G34" s="1086"/>
      <c r="H34" s="1086"/>
      <c r="I34" s="1086"/>
      <c r="J34" s="1086"/>
      <c r="K34" s="1086"/>
    </row>
    <row r="35" spans="1:11" ht="12.75">
      <c r="A35" s="1086"/>
      <c r="B35" s="1086"/>
      <c r="C35" s="1086"/>
      <c r="D35" s="1086"/>
      <c r="E35" s="1086"/>
      <c r="F35" s="1086"/>
      <c r="G35" s="1086"/>
      <c r="H35" s="1086"/>
      <c r="I35" s="1086"/>
      <c r="J35" s="1086"/>
      <c r="K35" s="1086"/>
    </row>
  </sheetData>
  <sheetProtection/>
  <mergeCells count="13">
    <mergeCell ref="B8:B9"/>
    <mergeCell ref="A34:K35"/>
    <mergeCell ref="A12:A14"/>
    <mergeCell ref="A15:A16"/>
    <mergeCell ref="A22:A23"/>
    <mergeCell ref="A24:A25"/>
    <mergeCell ref="A17:A18"/>
    <mergeCell ref="A1:K1"/>
    <mergeCell ref="A4:K4"/>
    <mergeCell ref="A5:K5"/>
    <mergeCell ref="A6:K6"/>
    <mergeCell ref="A7:K7"/>
    <mergeCell ref="A3:K3"/>
  </mergeCells>
  <printOptions/>
  <pageMargins left="0.7480314960629921" right="0.7480314960629921" top="0.984251968503937" bottom="0.3937007874015748" header="0.5118110236220472" footer="0.5118110236220472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39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44.57421875" style="0" customWidth="1"/>
    <col min="2" max="2" width="22.7109375" style="0" customWidth="1"/>
    <col min="3" max="3" width="18.7109375" style="0" customWidth="1"/>
  </cols>
  <sheetData>
    <row r="1" spans="1:3" ht="12.75">
      <c r="A1" s="992" t="s">
        <v>959</v>
      </c>
      <c r="B1" s="992"/>
      <c r="C1" s="992"/>
    </row>
    <row r="2" spans="1:3" ht="12.75">
      <c r="A2" s="995" t="s">
        <v>987</v>
      </c>
      <c r="B2" s="995"/>
      <c r="C2" s="995"/>
    </row>
    <row r="3" spans="1:3" ht="12.75">
      <c r="A3" s="995" t="s">
        <v>957</v>
      </c>
      <c r="B3" s="995"/>
      <c r="C3" s="995"/>
    </row>
    <row r="4" spans="1:3" ht="13.5" thickBot="1">
      <c r="A4" s="1070" t="s">
        <v>246</v>
      </c>
      <c r="B4" s="1070"/>
      <c r="C4" s="1070"/>
    </row>
    <row r="5" spans="1:3" ht="13.5" thickTop="1">
      <c r="A5" s="65"/>
      <c r="B5" s="65"/>
      <c r="C5" s="65"/>
    </row>
    <row r="6" ht="13.5" thickBot="1"/>
    <row r="7" spans="1:3" ht="13.5" thickBot="1">
      <c r="A7" s="283" t="s">
        <v>446</v>
      </c>
      <c r="B7" s="284" t="s">
        <v>564</v>
      </c>
      <c r="C7" s="285" t="s">
        <v>565</v>
      </c>
    </row>
    <row r="8" spans="1:3" ht="12.75">
      <c r="A8" s="286" t="s">
        <v>257</v>
      </c>
      <c r="B8" s="287">
        <f>'1.szmelléklet bevétel'!E16</f>
        <v>1645182</v>
      </c>
      <c r="C8" s="887">
        <f>B8/B15</f>
        <v>0.1590345303587016</v>
      </c>
    </row>
    <row r="9" spans="1:3" ht="12.75">
      <c r="A9" s="282" t="s">
        <v>268</v>
      </c>
      <c r="B9" s="288">
        <f>'1.szmelléklet bevétel'!E25</f>
        <v>1432576</v>
      </c>
      <c r="C9" s="887">
        <f>B9/B15</f>
        <v>0.13848258208705622</v>
      </c>
    </row>
    <row r="10" spans="1:3" ht="12.75">
      <c r="A10" s="282" t="s">
        <v>566</v>
      </c>
      <c r="B10" s="288">
        <f>'1.szmelléklet bevétel'!E31</f>
        <v>612402</v>
      </c>
      <c r="C10" s="887">
        <f>B10/B15</f>
        <v>0.059198960638233086</v>
      </c>
    </row>
    <row r="11" spans="1:3" ht="12.75">
      <c r="A11" s="282" t="s">
        <v>278</v>
      </c>
      <c r="B11" s="288">
        <f>'1.szmelléklet bevétel'!E40</f>
        <v>5093761</v>
      </c>
      <c r="C11" s="887">
        <f>B11/B15</f>
        <v>0.49239773374281404</v>
      </c>
    </row>
    <row r="12" spans="1:3" ht="12.75">
      <c r="A12" s="282" t="s">
        <v>285</v>
      </c>
      <c r="B12" s="288">
        <f>'1.szmelléklet bevétel'!E41</f>
        <v>11000</v>
      </c>
      <c r="C12" s="887">
        <f>B12/B15</f>
        <v>0.001063335141003073</v>
      </c>
    </row>
    <row r="13" spans="1:3" ht="12.75">
      <c r="A13" s="282" t="s">
        <v>63</v>
      </c>
      <c r="B13" s="288">
        <f>'1.szmelléklet bevétel'!E45</f>
        <v>1371000</v>
      </c>
      <c r="C13" s="887">
        <f>B13/B15</f>
        <v>0.132530225301383</v>
      </c>
    </row>
    <row r="14" spans="1:3" ht="13.5" thickBot="1">
      <c r="A14" s="289" t="s">
        <v>290</v>
      </c>
      <c r="B14" s="290">
        <f>'1.szmelléklet bevétel'!E47</f>
        <v>178889</v>
      </c>
      <c r="C14" s="887">
        <f>B14/B15</f>
        <v>0.017292632730808975</v>
      </c>
    </row>
    <row r="15" spans="1:3" ht="13.5" thickBot="1">
      <c r="A15" s="291" t="s">
        <v>349</v>
      </c>
      <c r="B15" s="292">
        <f>SUM(B8:B14)</f>
        <v>10344810</v>
      </c>
      <c r="C15" s="887">
        <f>SUM(C8:C14)</f>
        <v>1</v>
      </c>
    </row>
    <row r="30" ht="13.5" thickBot="1"/>
    <row r="31" spans="1:3" ht="13.5" thickBot="1">
      <c r="A31" s="283" t="s">
        <v>567</v>
      </c>
      <c r="B31" s="284" t="s">
        <v>564</v>
      </c>
      <c r="C31" s="285" t="s">
        <v>565</v>
      </c>
    </row>
    <row r="32" spans="1:3" ht="12.75">
      <c r="A32" s="293" t="s">
        <v>368</v>
      </c>
      <c r="B32" s="287">
        <f>'1sz melléklet kiadás'!E38</f>
        <v>2485718</v>
      </c>
      <c r="C32" s="887">
        <f aca="true" t="shared" si="0" ref="C32:C38">B32/B$39</f>
        <v>0.24028648182035242</v>
      </c>
    </row>
    <row r="33" spans="1:3" ht="12.75">
      <c r="A33" s="294" t="s">
        <v>461</v>
      </c>
      <c r="B33" s="288">
        <f>'1sz melléklet kiadás'!E39</f>
        <v>774903</v>
      </c>
      <c r="C33" s="887">
        <f t="shared" si="0"/>
        <v>0.07490741734260949</v>
      </c>
    </row>
    <row r="34" spans="1:3" ht="12.75">
      <c r="A34" s="294" t="s">
        <v>371</v>
      </c>
      <c r="B34" s="288">
        <f>'1sz melléklet kiadás'!E40</f>
        <v>2058551</v>
      </c>
      <c r="C34" s="887">
        <f t="shared" si="0"/>
        <v>0.19899360162245608</v>
      </c>
    </row>
    <row r="35" spans="1:3" ht="12.75">
      <c r="A35" s="294" t="s">
        <v>568</v>
      </c>
      <c r="B35" s="288">
        <f>'1sz melléklet kiadás'!E47</f>
        <v>3735234</v>
      </c>
      <c r="C35" s="887">
        <f t="shared" si="0"/>
        <v>0.3610732338244975</v>
      </c>
    </row>
    <row r="36" spans="1:3" ht="12.75">
      <c r="A36" s="294" t="s">
        <v>457</v>
      </c>
      <c r="B36" s="288">
        <f>'1sz melléklet kiadás'!E50+'1sz melléklet kiadás'!E51</f>
        <v>724518</v>
      </c>
      <c r="C36" s="887">
        <f t="shared" si="0"/>
        <v>0.07003685906266041</v>
      </c>
    </row>
    <row r="37" spans="1:3" ht="12.75">
      <c r="A37" s="294" t="s">
        <v>569</v>
      </c>
      <c r="B37" s="288">
        <f>'1sz melléklet kiadás'!E54</f>
        <v>98170</v>
      </c>
      <c r="C37" s="887">
        <f t="shared" si="0"/>
        <v>0.009489782799297426</v>
      </c>
    </row>
    <row r="38" spans="1:3" ht="28.5" customHeight="1" thickBot="1">
      <c r="A38" s="295" t="s">
        <v>570</v>
      </c>
      <c r="B38" s="290">
        <f>'1sz melléklet kiadás'!E55+'1sz melléklet kiadás'!E52+'1sz melléklet kiadás'!E44+'1sz melléklet kiadás'!E42+'1sz melléklet kiadás'!E41+'1sz melléklet kiadás'!E43</f>
        <v>467716</v>
      </c>
      <c r="C38" s="887">
        <f t="shared" si="0"/>
        <v>0.04521262352812667</v>
      </c>
    </row>
    <row r="39" spans="1:3" ht="13.5" thickBot="1">
      <c r="A39" s="296" t="s">
        <v>349</v>
      </c>
      <c r="B39" s="297">
        <f>SUM(B32:B38)</f>
        <v>10344810</v>
      </c>
      <c r="C39" s="888">
        <f>SUM(C32:C38)</f>
        <v>1</v>
      </c>
    </row>
  </sheetData>
  <sheetProtection/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71"/>
  <sheetViews>
    <sheetView zoomScalePageLayoutView="0" workbookViewId="0" topLeftCell="A1">
      <selection activeCell="A2" sqref="A2:D2"/>
    </sheetView>
  </sheetViews>
  <sheetFormatPr defaultColWidth="8.00390625" defaultRowHeight="12.75"/>
  <cols>
    <col min="1" max="1" width="22.421875" style="56" customWidth="1"/>
    <col min="2" max="2" width="11.00390625" style="51" customWidth="1"/>
    <col min="3" max="3" width="31.421875" style="51" customWidth="1"/>
    <col min="4" max="4" width="9.28125" style="51" customWidth="1"/>
    <col min="5" max="5" width="24.421875" style="51" customWidth="1"/>
    <col min="6" max="8" width="11.00390625" style="51" customWidth="1"/>
    <col min="9" max="16384" width="8.00390625" style="51" customWidth="1"/>
  </cols>
  <sheetData>
    <row r="1" spans="1:4" ht="12.75">
      <c r="A1" s="992" t="s">
        <v>488</v>
      </c>
      <c r="B1" s="992"/>
      <c r="C1" s="992"/>
      <c r="D1" s="992"/>
    </row>
    <row r="2" spans="1:5" ht="12.75">
      <c r="A2" s="995" t="s">
        <v>983</v>
      </c>
      <c r="B2" s="995"/>
      <c r="C2" s="995"/>
      <c r="D2" s="995"/>
      <c r="E2" s="36"/>
    </row>
    <row r="3" spans="1:4" ht="33.75" customHeight="1">
      <c r="A3" s="994" t="s">
        <v>602</v>
      </c>
      <c r="B3" s="994"/>
      <c r="C3" s="994"/>
      <c r="D3" s="994"/>
    </row>
    <row r="4" spans="1:8" ht="19.5" customHeight="1">
      <c r="A4" s="129"/>
      <c r="B4" s="130"/>
      <c r="C4" s="130"/>
      <c r="D4" s="130"/>
      <c r="E4" s="53"/>
      <c r="F4" s="53"/>
      <c r="G4" s="53"/>
      <c r="H4" s="53"/>
    </row>
    <row r="5" spans="1:8" ht="32.25" thickBot="1">
      <c r="A5" s="131" t="s">
        <v>255</v>
      </c>
      <c r="B5" s="132"/>
      <c r="C5" s="133" t="s">
        <v>293</v>
      </c>
      <c r="D5" s="134" t="s">
        <v>458</v>
      </c>
      <c r="H5" s="54"/>
    </row>
    <row r="6" spans="1:5" ht="24" customHeight="1" thickBot="1">
      <c r="A6" s="135" t="s">
        <v>456</v>
      </c>
      <c r="B6" s="136" t="s">
        <v>603</v>
      </c>
      <c r="C6" s="135" t="s">
        <v>456</v>
      </c>
      <c r="D6" s="137" t="s">
        <v>601</v>
      </c>
      <c r="E6" s="55"/>
    </row>
    <row r="7" spans="1:5" s="55" customFormat="1" ht="24.75" customHeight="1">
      <c r="A7" s="138" t="s">
        <v>473</v>
      </c>
      <c r="B7" s="139">
        <f>'1.szmelléklet bevétel'!E31</f>
        <v>612402</v>
      </c>
      <c r="C7" s="140" t="s">
        <v>474</v>
      </c>
      <c r="D7" s="141">
        <f>'1sz melléklet kiadás'!E48</f>
        <v>3506149</v>
      </c>
      <c r="E7" s="51"/>
    </row>
    <row r="8" spans="1:4" ht="24.75" customHeight="1">
      <c r="A8" s="142" t="s">
        <v>475</v>
      </c>
      <c r="B8" s="143">
        <f>'1.szmelléklet bevétel'!E22</f>
        <v>0</v>
      </c>
      <c r="C8" s="144" t="s">
        <v>476</v>
      </c>
      <c r="D8" s="145">
        <f>'1sz melléklet kiadás'!E22</f>
        <v>101000</v>
      </c>
    </row>
    <row r="9" spans="1:4" ht="24.75" customHeight="1">
      <c r="A9" s="142" t="s">
        <v>477</v>
      </c>
      <c r="B9" s="143">
        <v>0</v>
      </c>
      <c r="C9" s="144" t="s">
        <v>478</v>
      </c>
      <c r="D9" s="145">
        <f>'1sz melléklet kiadás'!E49</f>
        <v>229085</v>
      </c>
    </row>
    <row r="10" spans="1:4" ht="24.75" customHeight="1">
      <c r="A10" s="142" t="s">
        <v>479</v>
      </c>
      <c r="B10" s="143">
        <f>'1.szmelléklet bevétel'!E40-'1.a.sz.mell működés mérleg'!B9</f>
        <v>3019522</v>
      </c>
      <c r="C10" s="144" t="s">
        <v>480</v>
      </c>
      <c r="D10" s="145">
        <f>'1sz melléklet kiadás'!E30</f>
        <v>21000</v>
      </c>
    </row>
    <row r="11" spans="1:5" ht="24.75" customHeight="1">
      <c r="A11" s="142" t="s">
        <v>465</v>
      </c>
      <c r="B11" s="143">
        <v>75489</v>
      </c>
      <c r="C11" s="144" t="s">
        <v>481</v>
      </c>
      <c r="D11" s="145">
        <v>447642</v>
      </c>
      <c r="E11" s="52"/>
    </row>
    <row r="12" spans="1:4" ht="24.75" customHeight="1">
      <c r="A12" s="142" t="s">
        <v>482</v>
      </c>
      <c r="B12" s="143">
        <v>1120000</v>
      </c>
      <c r="C12" s="146" t="s">
        <v>483</v>
      </c>
      <c r="D12" s="145">
        <v>11000</v>
      </c>
    </row>
    <row r="13" spans="1:7" ht="24.75" customHeight="1">
      <c r="A13" s="147" t="s">
        <v>484</v>
      </c>
      <c r="B13" s="143"/>
      <c r="C13" s="144" t="s">
        <v>64</v>
      </c>
      <c r="D13" s="145">
        <v>98170</v>
      </c>
      <c r="G13" s="196"/>
    </row>
    <row r="14" spans="1:7" ht="24.75" customHeight="1">
      <c r="A14" s="147" t="s">
        <v>485</v>
      </c>
      <c r="B14" s="143">
        <v>39000</v>
      </c>
      <c r="C14" s="144" t="s">
        <v>65</v>
      </c>
      <c r="D14" s="145">
        <v>104200</v>
      </c>
      <c r="G14" s="196"/>
    </row>
    <row r="15" spans="1:4" ht="24.75" customHeight="1">
      <c r="A15" s="147" t="s">
        <v>486</v>
      </c>
      <c r="B15" s="143">
        <f>'1.szmelléklet bevétel'!E41</f>
        <v>11000</v>
      </c>
      <c r="C15" s="146"/>
      <c r="D15" s="145"/>
    </row>
    <row r="16" spans="1:4" ht="24.75" customHeight="1">
      <c r="A16" s="147" t="s">
        <v>487</v>
      </c>
      <c r="B16" s="143">
        <v>120884</v>
      </c>
      <c r="C16" s="146"/>
      <c r="D16" s="145"/>
    </row>
    <row r="17" spans="1:4" ht="24.75" customHeight="1">
      <c r="A17" s="147"/>
      <c r="B17" s="148"/>
      <c r="C17" s="146"/>
      <c r="D17" s="149"/>
    </row>
    <row r="18" spans="1:4" ht="18" customHeight="1">
      <c r="A18" s="147"/>
      <c r="B18" s="148"/>
      <c r="C18" s="146"/>
      <c r="D18" s="149"/>
    </row>
    <row r="19" spans="1:4" ht="18" customHeight="1" thickBot="1">
      <c r="A19" s="150"/>
      <c r="B19" s="151"/>
      <c r="C19" s="146"/>
      <c r="D19" s="152"/>
    </row>
    <row r="20" spans="1:4" ht="18" customHeight="1" thickBot="1">
      <c r="A20" s="153" t="s">
        <v>469</v>
      </c>
      <c r="B20" s="154">
        <f>SUM(B7:B19)</f>
        <v>4998297</v>
      </c>
      <c r="C20" s="155" t="s">
        <v>469</v>
      </c>
      <c r="D20" s="156">
        <f>SUM(D7:D19)</f>
        <v>4518246</v>
      </c>
    </row>
    <row r="21" spans="1:4" ht="18" customHeight="1" thickBot="1">
      <c r="A21" s="157" t="s">
        <v>470</v>
      </c>
      <c r="B21" s="158" t="str">
        <f>IF(((D20-B20)&gt;0),D20-B20,"----")</f>
        <v>----</v>
      </c>
      <c r="C21" s="159" t="s">
        <v>471</v>
      </c>
      <c r="D21" s="160">
        <f>IF(((B20-D20)&gt;0),B20-D20,"----")</f>
        <v>480051</v>
      </c>
    </row>
    <row r="22" spans="1:4" ht="18" customHeight="1">
      <c r="A22" s="195"/>
      <c r="B22" s="196"/>
      <c r="C22" s="196"/>
      <c r="D22" s="196"/>
    </row>
    <row r="23" spans="1:4" ht="12.75">
      <c r="A23" s="195"/>
      <c r="B23" s="196"/>
      <c r="C23" s="196"/>
      <c r="D23" s="196"/>
    </row>
    <row r="24" spans="1:4" ht="12.75">
      <c r="A24" s="195"/>
      <c r="B24" s="196"/>
      <c r="C24" s="196"/>
      <c r="D24" s="196"/>
    </row>
    <row r="25" spans="1:4" ht="12.75">
      <c r="A25" s="195"/>
      <c r="B25" s="196"/>
      <c r="C25" s="196"/>
      <c r="D25" s="196"/>
    </row>
    <row r="26" spans="1:4" ht="12.75">
      <c r="A26" s="195"/>
      <c r="B26" s="196"/>
      <c r="C26" s="196"/>
      <c r="D26" s="196"/>
    </row>
    <row r="27" spans="1:4" ht="12.75">
      <c r="A27" s="195"/>
      <c r="B27" s="196"/>
      <c r="C27" s="196"/>
      <c r="D27" s="196"/>
    </row>
    <row r="28" spans="1:4" ht="12.75">
      <c r="A28" s="195"/>
      <c r="B28" s="196"/>
      <c r="C28" s="196"/>
      <c r="D28" s="196"/>
    </row>
    <row r="29" spans="1:4" ht="12.75">
      <c r="A29" s="195"/>
      <c r="B29" s="196"/>
      <c r="C29" s="196"/>
      <c r="D29" s="196"/>
    </row>
    <row r="30" spans="1:4" ht="12.75">
      <c r="A30" s="195"/>
      <c r="B30" s="196"/>
      <c r="C30" s="196"/>
      <c r="D30" s="196"/>
    </row>
    <row r="31" spans="1:4" ht="12.75">
      <c r="A31" s="195"/>
      <c r="B31" s="196"/>
      <c r="C31" s="196"/>
      <c r="D31" s="196"/>
    </row>
    <row r="32" spans="1:4" ht="12.75">
      <c r="A32" s="195"/>
      <c r="B32" s="196"/>
      <c r="C32" s="196"/>
      <c r="D32" s="196"/>
    </row>
    <row r="33" spans="1:4" ht="12.75">
      <c r="A33" s="195"/>
      <c r="B33" s="196"/>
      <c r="C33" s="196"/>
      <c r="D33" s="196"/>
    </row>
    <row r="34" spans="1:4" ht="12.75">
      <c r="A34" s="195"/>
      <c r="B34" s="196"/>
      <c r="C34" s="196"/>
      <c r="D34" s="196"/>
    </row>
    <row r="35" spans="1:4" ht="12.75">
      <c r="A35" s="195"/>
      <c r="B35" s="196"/>
      <c r="C35" s="196"/>
      <c r="D35" s="196"/>
    </row>
    <row r="36" spans="1:4" ht="12.75">
      <c r="A36" s="195"/>
      <c r="B36" s="196"/>
      <c r="C36" s="196"/>
      <c r="D36" s="196"/>
    </row>
    <row r="37" spans="1:4" ht="12.75">
      <c r="A37" s="195"/>
      <c r="B37" s="196"/>
      <c r="C37" s="196"/>
      <c r="D37" s="196"/>
    </row>
    <row r="38" spans="1:4" ht="12.75">
      <c r="A38" s="195"/>
      <c r="B38" s="196"/>
      <c r="C38" s="196"/>
      <c r="D38" s="196"/>
    </row>
    <row r="39" spans="1:4" ht="12.75">
      <c r="A39" s="195"/>
      <c r="B39" s="196"/>
      <c r="C39" s="196"/>
      <c r="D39" s="196"/>
    </row>
    <row r="40" spans="1:4" ht="12.75">
      <c r="A40" s="195"/>
      <c r="B40" s="196"/>
      <c r="C40" s="196"/>
      <c r="D40" s="196"/>
    </row>
    <row r="41" spans="1:4" ht="12.75">
      <c r="A41" s="195"/>
      <c r="B41" s="196"/>
      <c r="C41" s="196"/>
      <c r="D41" s="196"/>
    </row>
    <row r="42" spans="1:4" ht="12.75">
      <c r="A42" s="195"/>
      <c r="B42" s="196"/>
      <c r="C42" s="196"/>
      <c r="D42" s="196"/>
    </row>
    <row r="43" spans="1:4" ht="12.75">
      <c r="A43" s="195"/>
      <c r="B43" s="196"/>
      <c r="C43" s="196"/>
      <c r="D43" s="196"/>
    </row>
    <row r="44" spans="1:4" ht="12.75">
      <c r="A44" s="195"/>
      <c r="B44" s="196"/>
      <c r="C44" s="196"/>
      <c r="D44" s="196"/>
    </row>
    <row r="45" spans="1:4" ht="12.75">
      <c r="A45" s="195"/>
      <c r="B45" s="196"/>
      <c r="C45" s="196"/>
      <c r="D45" s="196"/>
    </row>
    <row r="46" spans="1:4" ht="12.75">
      <c r="A46" s="195"/>
      <c r="B46" s="196"/>
      <c r="C46" s="196"/>
      <c r="D46" s="196"/>
    </row>
    <row r="47" spans="1:4" ht="12.75">
      <c r="A47" s="195"/>
      <c r="B47" s="196"/>
      <c r="C47" s="196"/>
      <c r="D47" s="196"/>
    </row>
    <row r="48" spans="1:4" ht="12.75">
      <c r="A48" s="195"/>
      <c r="B48" s="196"/>
      <c r="C48" s="196"/>
      <c r="D48" s="196"/>
    </row>
    <row r="49" spans="1:4" ht="12.75">
      <c r="A49" s="195"/>
      <c r="B49" s="196"/>
      <c r="C49" s="196"/>
      <c r="D49" s="196"/>
    </row>
    <row r="50" spans="1:4" ht="12.75">
      <c r="A50" s="195"/>
      <c r="B50" s="196"/>
      <c r="C50" s="196"/>
      <c r="D50" s="196"/>
    </row>
    <row r="51" spans="1:4" ht="12.75">
      <c r="A51" s="195"/>
      <c r="B51" s="196"/>
      <c r="C51" s="196"/>
      <c r="D51" s="196"/>
    </row>
    <row r="52" spans="1:4" ht="12.75">
      <c r="A52" s="195"/>
      <c r="B52" s="196"/>
      <c r="C52" s="196"/>
      <c r="D52" s="196"/>
    </row>
    <row r="53" spans="1:4" ht="12.75">
      <c r="A53" s="195"/>
      <c r="B53" s="196"/>
      <c r="C53" s="196"/>
      <c r="D53" s="196"/>
    </row>
    <row r="54" spans="1:4" ht="12.75">
      <c r="A54" s="195"/>
      <c r="B54" s="196"/>
      <c r="C54" s="196"/>
      <c r="D54" s="196"/>
    </row>
    <row r="55" spans="1:4" ht="12.75">
      <c r="A55" s="195"/>
      <c r="B55" s="196"/>
      <c r="C55" s="196"/>
      <c r="D55" s="196"/>
    </row>
    <row r="56" spans="1:4" ht="12.75">
      <c r="A56" s="195"/>
      <c r="B56" s="196"/>
      <c r="C56" s="196"/>
      <c r="D56" s="196"/>
    </row>
    <row r="57" spans="1:4" ht="12.75">
      <c r="A57" s="195"/>
      <c r="B57" s="196"/>
      <c r="C57" s="196"/>
      <c r="D57" s="196"/>
    </row>
    <row r="58" spans="1:4" ht="12.75">
      <c r="A58" s="195"/>
      <c r="B58" s="196"/>
      <c r="C58" s="196"/>
      <c r="D58" s="196"/>
    </row>
    <row r="59" spans="1:4" ht="12.75">
      <c r="A59" s="195"/>
      <c r="B59" s="196"/>
      <c r="C59" s="196"/>
      <c r="D59" s="196"/>
    </row>
    <row r="60" spans="1:4" ht="12.75">
      <c r="A60" s="195"/>
      <c r="B60" s="196"/>
      <c r="C60" s="196"/>
      <c r="D60" s="196"/>
    </row>
    <row r="61" spans="1:4" ht="12.75">
      <c r="A61" s="195"/>
      <c r="B61" s="196"/>
      <c r="C61" s="196"/>
      <c r="D61" s="196"/>
    </row>
    <row r="62" spans="1:4" ht="12.75">
      <c r="A62" s="195"/>
      <c r="B62" s="196"/>
      <c r="C62" s="196"/>
      <c r="D62" s="196"/>
    </row>
    <row r="63" spans="1:4" ht="12.75">
      <c r="A63" s="195"/>
      <c r="B63" s="196"/>
      <c r="C63" s="196"/>
      <c r="D63" s="196"/>
    </row>
    <row r="64" spans="1:4" ht="12.75">
      <c r="A64" s="195"/>
      <c r="B64" s="196"/>
      <c r="C64" s="196"/>
      <c r="D64" s="196"/>
    </row>
    <row r="65" spans="1:4" ht="12.75">
      <c r="A65" s="195"/>
      <c r="B65" s="196"/>
      <c r="C65" s="196"/>
      <c r="D65" s="196"/>
    </row>
    <row r="66" spans="1:4" ht="12.75">
      <c r="A66" s="195"/>
      <c r="B66" s="196"/>
      <c r="C66" s="196"/>
      <c r="D66" s="196"/>
    </row>
    <row r="67" spans="1:4" ht="12.75">
      <c r="A67" s="195"/>
      <c r="B67" s="196"/>
      <c r="C67" s="196"/>
      <c r="D67" s="196"/>
    </row>
    <row r="68" spans="1:4" ht="12.75">
      <c r="A68" s="195"/>
      <c r="B68" s="196"/>
      <c r="C68" s="196"/>
      <c r="D68" s="196"/>
    </row>
    <row r="69" spans="1:4" ht="12.75">
      <c r="A69" s="195"/>
      <c r="B69" s="196"/>
      <c r="C69" s="196"/>
      <c r="D69" s="196"/>
    </row>
    <row r="70" spans="1:4" ht="12.75">
      <c r="A70" s="195"/>
      <c r="B70" s="196"/>
      <c r="C70" s="196"/>
      <c r="D70" s="196"/>
    </row>
    <row r="71" spans="1:4" ht="12.75">
      <c r="A71" s="195"/>
      <c r="B71" s="196"/>
      <c r="C71" s="196"/>
      <c r="D71" s="196"/>
    </row>
  </sheetData>
  <sheetProtection/>
  <mergeCells count="3">
    <mergeCell ref="A3:D3"/>
    <mergeCell ref="A1:D1"/>
    <mergeCell ref="A2:D2"/>
  </mergeCells>
  <printOptions horizontalCentered="1"/>
  <pageMargins left="0.98" right="0.56" top="0.72" bottom="0.52" header="0.43" footer="0.41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X177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5.140625" style="0" customWidth="1"/>
    <col min="2" max="2" width="25.421875" style="0" customWidth="1"/>
    <col min="3" max="3" width="8.7109375" style="0" customWidth="1"/>
    <col min="4" max="4" width="9.00390625" style="0" customWidth="1"/>
    <col min="5" max="5" width="11.140625" style="0" hidden="1" customWidth="1"/>
    <col min="6" max="6" width="9.8515625" style="0" customWidth="1"/>
    <col min="7" max="7" width="8.7109375" style="0" customWidth="1"/>
    <col min="8" max="8" width="9.00390625" style="0" customWidth="1"/>
    <col min="9" max="9" width="10.57421875" style="0" hidden="1" customWidth="1"/>
    <col min="10" max="10" width="10.28125" style="0" customWidth="1"/>
    <col min="11" max="11" width="10.140625" style="0" customWidth="1"/>
    <col min="12" max="12" width="9.8515625" style="0" customWidth="1"/>
    <col min="13" max="13" width="10.00390625" style="0" customWidth="1"/>
    <col min="14" max="14" width="4.140625" style="0" customWidth="1"/>
  </cols>
  <sheetData>
    <row r="1" spans="1:14" ht="13.5" thickTop="1">
      <c r="A1" s="240"/>
      <c r="B1" s="974" t="s">
        <v>445</v>
      </c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47"/>
      <c r="N1" s="42"/>
    </row>
    <row r="2" spans="1:14" ht="12.75">
      <c r="A2" s="609"/>
      <c r="B2" s="608"/>
      <c r="C2" s="1017" t="s">
        <v>980</v>
      </c>
      <c r="D2" s="1017"/>
      <c r="E2" s="1017"/>
      <c r="F2" s="1017"/>
      <c r="G2" s="1017"/>
      <c r="H2" s="1017"/>
      <c r="I2" s="1017"/>
      <c r="J2" s="1017"/>
      <c r="K2" s="608"/>
      <c r="L2" s="608"/>
      <c r="M2" s="948"/>
      <c r="N2" s="42"/>
    </row>
    <row r="3" spans="1:14" ht="14.25" customHeight="1" thickBot="1">
      <c r="A3" s="1004" t="s">
        <v>604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949" t="s">
        <v>558</v>
      </c>
      <c r="N3" s="36"/>
    </row>
    <row r="4" spans="1:15" ht="27.75" customHeight="1" thickTop="1">
      <c r="A4" s="258"/>
      <c r="B4" s="400"/>
      <c r="C4" s="1006" t="s">
        <v>257</v>
      </c>
      <c r="D4" s="1007"/>
      <c r="E4" s="1007"/>
      <c r="F4" s="1007"/>
      <c r="G4" s="1006" t="s">
        <v>325</v>
      </c>
      <c r="H4" s="1007"/>
      <c r="I4" s="1007"/>
      <c r="J4" s="1007"/>
      <c r="K4" s="1006" t="s">
        <v>505</v>
      </c>
      <c r="L4" s="1007"/>
      <c r="M4" s="1008"/>
      <c r="N4" s="235"/>
      <c r="O4" s="1"/>
    </row>
    <row r="5" spans="1:15" ht="42.75" customHeight="1">
      <c r="A5" s="257" t="s">
        <v>326</v>
      </c>
      <c r="B5" s="394" t="s">
        <v>327</v>
      </c>
      <c r="C5" s="78" t="s">
        <v>523</v>
      </c>
      <c r="D5" s="78" t="s">
        <v>554</v>
      </c>
      <c r="E5" s="206"/>
      <c r="F5" s="78" t="s">
        <v>598</v>
      </c>
      <c r="G5" s="78" t="s">
        <v>523</v>
      </c>
      <c r="H5" s="78" t="s">
        <v>554</v>
      </c>
      <c r="I5" s="206"/>
      <c r="J5" s="78" t="s">
        <v>598</v>
      </c>
      <c r="K5" s="78" t="s">
        <v>523</v>
      </c>
      <c r="L5" s="78" t="s">
        <v>554</v>
      </c>
      <c r="M5" s="242" t="s">
        <v>598</v>
      </c>
      <c r="N5" s="201"/>
      <c r="O5" s="1"/>
    </row>
    <row r="6" spans="1:15" ht="17.25" customHeight="1">
      <c r="A6" s="280" t="s">
        <v>258</v>
      </c>
      <c r="B6" s="395" t="s">
        <v>522</v>
      </c>
      <c r="C6" s="69">
        <v>39490</v>
      </c>
      <c r="D6" s="69">
        <v>39490</v>
      </c>
      <c r="E6" s="69"/>
      <c r="F6" s="69">
        <v>32224</v>
      </c>
      <c r="G6" s="25"/>
      <c r="H6" s="25">
        <v>644</v>
      </c>
      <c r="I6" s="25"/>
      <c r="J6" s="25"/>
      <c r="K6" s="69"/>
      <c r="L6" s="375">
        <v>1277</v>
      </c>
      <c r="M6" s="413"/>
      <c r="N6" s="238"/>
      <c r="O6" s="1"/>
    </row>
    <row r="7" spans="1:15" ht="15" customHeight="1">
      <c r="A7" s="280" t="s">
        <v>262</v>
      </c>
      <c r="B7" s="395" t="s">
        <v>329</v>
      </c>
      <c r="C7" s="26">
        <v>110850</v>
      </c>
      <c r="D7" s="26">
        <v>134850</v>
      </c>
      <c r="E7" s="26"/>
      <c r="F7" s="26">
        <v>160850</v>
      </c>
      <c r="G7" s="25">
        <v>40000</v>
      </c>
      <c r="H7" s="25">
        <v>40000</v>
      </c>
      <c r="I7" s="25"/>
      <c r="J7" s="25">
        <v>3200</v>
      </c>
      <c r="K7" s="69">
        <v>18000</v>
      </c>
      <c r="L7" s="375">
        <v>18000</v>
      </c>
      <c r="M7" s="413"/>
      <c r="N7" s="238"/>
      <c r="O7" s="1"/>
    </row>
    <row r="8" spans="1:15" ht="15" customHeight="1">
      <c r="A8" s="1000" t="s">
        <v>330</v>
      </c>
      <c r="B8" s="395" t="s">
        <v>331</v>
      </c>
      <c r="C8" s="26">
        <v>4170</v>
      </c>
      <c r="D8" s="26">
        <v>4797</v>
      </c>
      <c r="E8" s="26"/>
      <c r="F8" s="26">
        <v>3950</v>
      </c>
      <c r="G8" s="25"/>
      <c r="H8" s="25"/>
      <c r="I8" s="25"/>
      <c r="J8" s="25"/>
      <c r="K8" s="69">
        <v>10799</v>
      </c>
      <c r="L8" s="375">
        <v>10799</v>
      </c>
      <c r="M8" s="413">
        <v>2000</v>
      </c>
      <c r="N8" s="238"/>
      <c r="O8" s="1"/>
    </row>
    <row r="9" spans="1:15" ht="15" customHeight="1">
      <c r="A9" s="998"/>
      <c r="B9" s="395" t="s">
        <v>332</v>
      </c>
      <c r="C9" s="25">
        <v>3000</v>
      </c>
      <c r="D9" s="25">
        <v>3000</v>
      </c>
      <c r="E9" s="25"/>
      <c r="F9" s="25">
        <v>2400</v>
      </c>
      <c r="G9" s="25"/>
      <c r="H9" s="25"/>
      <c r="I9" s="25"/>
      <c r="J9" s="25"/>
      <c r="K9" s="69"/>
      <c r="L9" s="375"/>
      <c r="M9" s="413"/>
      <c r="N9" s="238"/>
      <c r="O9" s="1"/>
    </row>
    <row r="10" spans="1:15" ht="15" customHeight="1">
      <c r="A10" s="998"/>
      <c r="B10" s="396" t="s">
        <v>496</v>
      </c>
      <c r="C10" s="25"/>
      <c r="D10" s="25"/>
      <c r="E10" s="25"/>
      <c r="F10" s="25"/>
      <c r="G10" s="25"/>
      <c r="H10" s="25"/>
      <c r="I10" s="25"/>
      <c r="J10" s="25"/>
      <c r="K10" s="69"/>
      <c r="L10" s="375"/>
      <c r="M10" s="413"/>
      <c r="N10" s="238"/>
      <c r="O10" s="1"/>
    </row>
    <row r="11" spans="1:15" ht="15" customHeight="1">
      <c r="A11" s="998"/>
      <c r="B11" s="395" t="s">
        <v>547</v>
      </c>
      <c r="C11" s="26">
        <v>600</v>
      </c>
      <c r="D11" s="26">
        <v>5374</v>
      </c>
      <c r="E11" s="26"/>
      <c r="F11" s="26">
        <v>4650</v>
      </c>
      <c r="G11" s="25"/>
      <c r="H11" s="25"/>
      <c r="I11" s="25"/>
      <c r="J11" s="25"/>
      <c r="K11" s="69"/>
      <c r="L11" s="375"/>
      <c r="M11" s="413"/>
      <c r="N11" s="238"/>
      <c r="O11" s="1"/>
    </row>
    <row r="12" spans="1:15" ht="17.25" customHeight="1">
      <c r="A12" s="999"/>
      <c r="B12" s="395" t="s">
        <v>519</v>
      </c>
      <c r="C12" s="25"/>
      <c r="D12" s="25"/>
      <c r="E12" s="25"/>
      <c r="F12" s="25"/>
      <c r="G12" s="25"/>
      <c r="H12" s="25"/>
      <c r="I12" s="25"/>
      <c r="J12" s="25"/>
      <c r="K12" s="69">
        <v>28500</v>
      </c>
      <c r="L12" s="375">
        <v>34808</v>
      </c>
      <c r="M12" s="413">
        <v>38459</v>
      </c>
      <c r="N12" s="238"/>
      <c r="O12" s="1"/>
    </row>
    <row r="13" spans="1:15" ht="15" customHeight="1">
      <c r="A13" s="996" t="s">
        <v>333</v>
      </c>
      <c r="B13" s="395" t="s">
        <v>335</v>
      </c>
      <c r="C13" s="26">
        <v>17845</v>
      </c>
      <c r="D13" s="26">
        <v>18359</v>
      </c>
      <c r="E13" s="26"/>
      <c r="F13" s="26">
        <v>18302</v>
      </c>
      <c r="G13" s="25"/>
      <c r="H13" s="25"/>
      <c r="I13" s="25"/>
      <c r="J13" s="25"/>
      <c r="K13" s="69"/>
      <c r="L13" s="375">
        <v>880</v>
      </c>
      <c r="M13" s="413"/>
      <c r="N13" s="238"/>
      <c r="O13" s="1"/>
    </row>
    <row r="14" spans="1:15" ht="15" customHeight="1">
      <c r="A14" s="996"/>
      <c r="B14" s="396" t="s">
        <v>495</v>
      </c>
      <c r="C14" s="26"/>
      <c r="D14" s="26"/>
      <c r="E14" s="26"/>
      <c r="F14" s="26"/>
      <c r="G14" s="25"/>
      <c r="H14" s="25"/>
      <c r="I14" s="25"/>
      <c r="J14" s="25"/>
      <c r="K14" s="69"/>
      <c r="L14" s="375"/>
      <c r="M14" s="413"/>
      <c r="N14" s="238"/>
      <c r="O14" s="1"/>
    </row>
    <row r="15" spans="1:15" ht="15" customHeight="1">
      <c r="A15" s="280" t="s">
        <v>334</v>
      </c>
      <c r="B15" s="395" t="s">
        <v>520</v>
      </c>
      <c r="C15" s="26">
        <v>4500</v>
      </c>
      <c r="D15" s="26">
        <v>10000</v>
      </c>
      <c r="E15" s="26"/>
      <c r="F15" s="26">
        <v>6000</v>
      </c>
      <c r="G15" s="25"/>
      <c r="H15" s="25"/>
      <c r="I15" s="25"/>
      <c r="J15" s="25"/>
      <c r="K15" s="69"/>
      <c r="L15" s="375">
        <v>2430</v>
      </c>
      <c r="M15" s="413">
        <v>1772</v>
      </c>
      <c r="N15" s="238"/>
      <c r="O15" s="1"/>
    </row>
    <row r="16" spans="1:15" ht="15" customHeight="1">
      <c r="A16" s="280" t="s">
        <v>336</v>
      </c>
      <c r="B16" s="395" t="s">
        <v>337</v>
      </c>
      <c r="C16" s="26">
        <v>29677</v>
      </c>
      <c r="D16" s="26">
        <v>31677</v>
      </c>
      <c r="E16" s="26"/>
      <c r="F16" s="26">
        <v>32270</v>
      </c>
      <c r="G16" s="25"/>
      <c r="H16" s="25"/>
      <c r="I16" s="25"/>
      <c r="J16" s="25"/>
      <c r="K16" s="69">
        <v>103898</v>
      </c>
      <c r="L16" s="375">
        <v>106743</v>
      </c>
      <c r="M16" s="413">
        <v>99950</v>
      </c>
      <c r="N16" s="238"/>
      <c r="O16" s="1"/>
    </row>
    <row r="17" spans="1:15" ht="15" customHeight="1">
      <c r="A17" s="280" t="s">
        <v>338</v>
      </c>
      <c r="B17" s="395" t="s">
        <v>339</v>
      </c>
      <c r="C17" s="26">
        <v>43640</v>
      </c>
      <c r="D17" s="26">
        <v>43640</v>
      </c>
      <c r="E17" s="26"/>
      <c r="F17" s="26">
        <v>46630</v>
      </c>
      <c r="G17" s="25"/>
      <c r="H17" s="25"/>
      <c r="I17" s="25"/>
      <c r="J17" s="25"/>
      <c r="K17" s="69">
        <v>15145</v>
      </c>
      <c r="L17" s="375">
        <v>15145</v>
      </c>
      <c r="M17" s="413">
        <v>3000</v>
      </c>
      <c r="N17" s="238"/>
      <c r="O17" s="1"/>
    </row>
    <row r="18" spans="1:15" ht="15" customHeight="1">
      <c r="A18" s="1000" t="s">
        <v>340</v>
      </c>
      <c r="B18" s="395" t="s">
        <v>548</v>
      </c>
      <c r="C18" s="26">
        <v>4880</v>
      </c>
      <c r="D18" s="26">
        <v>4880</v>
      </c>
      <c r="E18" s="26"/>
      <c r="F18" s="26">
        <v>3640</v>
      </c>
      <c r="G18" s="25"/>
      <c r="H18" s="25"/>
      <c r="I18" s="25"/>
      <c r="J18" s="25"/>
      <c r="K18" s="69">
        <v>7000</v>
      </c>
      <c r="L18" s="375">
        <v>7000</v>
      </c>
      <c r="M18" s="413">
        <v>10400</v>
      </c>
      <c r="N18" s="238"/>
      <c r="O18" s="1"/>
    </row>
    <row r="19" spans="1:15" ht="15" customHeight="1">
      <c r="A19" s="998"/>
      <c r="B19" s="395" t="s">
        <v>342</v>
      </c>
      <c r="C19" s="25">
        <v>5780</v>
      </c>
      <c r="D19" s="25">
        <v>5780</v>
      </c>
      <c r="E19" s="25"/>
      <c r="F19" s="25">
        <v>4780</v>
      </c>
      <c r="G19" s="25"/>
      <c r="H19" s="25"/>
      <c r="I19" s="25"/>
      <c r="J19" s="25"/>
      <c r="K19" s="69">
        <v>8400</v>
      </c>
      <c r="L19" s="375">
        <v>8400</v>
      </c>
      <c r="M19" s="413">
        <v>7866</v>
      </c>
      <c r="N19" s="238"/>
      <c r="O19" s="1"/>
    </row>
    <row r="20" spans="1:15" ht="15" customHeight="1">
      <c r="A20" s="998"/>
      <c r="B20" s="395" t="s">
        <v>549</v>
      </c>
      <c r="C20" s="26">
        <v>1700</v>
      </c>
      <c r="D20" s="26">
        <v>1700</v>
      </c>
      <c r="E20" s="26"/>
      <c r="F20" s="26">
        <v>2080</v>
      </c>
      <c r="G20" s="25"/>
      <c r="H20" s="25"/>
      <c r="I20" s="25"/>
      <c r="J20" s="25"/>
      <c r="K20" s="69">
        <v>15500</v>
      </c>
      <c r="L20" s="375">
        <v>15780</v>
      </c>
      <c r="M20" s="413">
        <v>15840</v>
      </c>
      <c r="N20" s="238"/>
      <c r="O20" s="1"/>
    </row>
    <row r="21" spans="1:15" ht="15" customHeight="1">
      <c r="A21" s="999"/>
      <c r="B21" s="395" t="s">
        <v>344</v>
      </c>
      <c r="C21" s="25"/>
      <c r="D21" s="25"/>
      <c r="E21" s="25"/>
      <c r="F21" s="25"/>
      <c r="G21" s="25"/>
      <c r="H21" s="25"/>
      <c r="I21" s="25"/>
      <c r="J21" s="25"/>
      <c r="K21" s="69"/>
      <c r="L21" s="375"/>
      <c r="M21" s="413"/>
      <c r="N21" s="238"/>
      <c r="O21" s="1"/>
    </row>
    <row r="22" spans="1:15" ht="15" customHeight="1">
      <c r="A22" s="280" t="s">
        <v>343</v>
      </c>
      <c r="B22" s="395" t="s">
        <v>346</v>
      </c>
      <c r="C22" s="26">
        <v>1302</v>
      </c>
      <c r="D22" s="26">
        <v>18658</v>
      </c>
      <c r="E22" s="26"/>
      <c r="F22" s="26">
        <v>3000</v>
      </c>
      <c r="G22" s="25"/>
      <c r="H22" s="25">
        <v>3950</v>
      </c>
      <c r="I22" s="25"/>
      <c r="J22" s="25"/>
      <c r="K22" s="69"/>
      <c r="L22" s="375">
        <v>60</v>
      </c>
      <c r="M22" s="413"/>
      <c r="N22" s="238"/>
      <c r="O22" s="1"/>
    </row>
    <row r="23" spans="1:15" ht="15" customHeight="1">
      <c r="A23" s="280">
        <v>10</v>
      </c>
      <c r="B23" s="395" t="s">
        <v>587</v>
      </c>
      <c r="C23" s="26">
        <v>30677</v>
      </c>
      <c r="D23" s="26">
        <v>40735</v>
      </c>
      <c r="E23" s="26"/>
      <c r="F23" s="26">
        <v>33847</v>
      </c>
      <c r="G23" s="25"/>
      <c r="H23" s="25"/>
      <c r="I23" s="25"/>
      <c r="J23" s="25"/>
      <c r="K23" s="69">
        <v>2084</v>
      </c>
      <c r="L23" s="375">
        <v>3584</v>
      </c>
      <c r="M23" s="413">
        <v>2996</v>
      </c>
      <c r="N23" s="238"/>
      <c r="O23" s="1"/>
    </row>
    <row r="24" spans="1:15" ht="15" customHeight="1" thickBot="1">
      <c r="A24" s="281" t="s">
        <v>347</v>
      </c>
      <c r="B24" s="397" t="s">
        <v>455</v>
      </c>
      <c r="C24" s="81"/>
      <c r="D24" s="81"/>
      <c r="E24" s="81"/>
      <c r="F24" s="81"/>
      <c r="G24" s="82"/>
      <c r="H24" s="82"/>
      <c r="I24" s="82"/>
      <c r="J24" s="82"/>
      <c r="K24" s="83">
        <v>3207</v>
      </c>
      <c r="L24" s="380">
        <v>3207</v>
      </c>
      <c r="M24" s="414">
        <v>2500</v>
      </c>
      <c r="N24" s="238"/>
      <c r="O24" s="1"/>
    </row>
    <row r="25" spans="1:15" ht="15" customHeight="1" thickBot="1">
      <c r="A25" s="392"/>
      <c r="B25" s="398" t="s">
        <v>349</v>
      </c>
      <c r="C25" s="89">
        <f aca="true" t="shared" si="0" ref="C25:M25">SUM(C6:C24)</f>
        <v>298111</v>
      </c>
      <c r="D25" s="89">
        <f t="shared" si="0"/>
        <v>362940</v>
      </c>
      <c r="E25" s="89">
        <f t="shared" si="0"/>
        <v>0</v>
      </c>
      <c r="F25" s="89">
        <f t="shared" si="0"/>
        <v>354623</v>
      </c>
      <c r="G25" s="89">
        <f t="shared" si="0"/>
        <v>40000</v>
      </c>
      <c r="H25" s="89">
        <f>SUM(H6:H24)</f>
        <v>44594</v>
      </c>
      <c r="I25" s="89">
        <f t="shared" si="0"/>
        <v>0</v>
      </c>
      <c r="J25" s="89">
        <f t="shared" si="0"/>
        <v>3200</v>
      </c>
      <c r="K25" s="89">
        <f t="shared" si="0"/>
        <v>212533</v>
      </c>
      <c r="L25" s="598">
        <f>SUM(L6:L24)</f>
        <v>228113</v>
      </c>
      <c r="M25" s="403">
        <f t="shared" si="0"/>
        <v>184783</v>
      </c>
      <c r="N25" s="183"/>
      <c r="O25" s="1"/>
    </row>
    <row r="26" spans="1:15" ht="15" customHeight="1" thickBot="1">
      <c r="A26" s="393" t="s">
        <v>348</v>
      </c>
      <c r="B26" s="399" t="s">
        <v>351</v>
      </c>
      <c r="C26" s="86">
        <v>97500</v>
      </c>
      <c r="D26" s="86">
        <v>143500</v>
      </c>
      <c r="E26" s="86"/>
      <c r="F26" s="86">
        <v>126000</v>
      </c>
      <c r="G26" s="87"/>
      <c r="H26" s="87">
        <v>1000</v>
      </c>
      <c r="I26" s="87"/>
      <c r="J26" s="87">
        <v>5000</v>
      </c>
      <c r="K26" s="88">
        <v>1419850</v>
      </c>
      <c r="L26" s="599">
        <v>1513180</v>
      </c>
      <c r="M26" s="415">
        <v>1528056</v>
      </c>
      <c r="N26" s="238"/>
      <c r="O26" s="1"/>
    </row>
    <row r="27" spans="1:14" ht="13.5" thickBot="1">
      <c r="A27" s="245"/>
      <c r="B27" s="246" t="s">
        <v>352</v>
      </c>
      <c r="C27" s="247">
        <f aca="true" t="shared" si="1" ref="C27:M27">SUM(C25:C26)</f>
        <v>395611</v>
      </c>
      <c r="D27" s="247">
        <f t="shared" si="1"/>
        <v>506440</v>
      </c>
      <c r="E27" s="247">
        <f t="shared" si="1"/>
        <v>0</v>
      </c>
      <c r="F27" s="247">
        <f t="shared" si="1"/>
        <v>480623</v>
      </c>
      <c r="G27" s="247">
        <f t="shared" si="1"/>
        <v>40000</v>
      </c>
      <c r="H27" s="600">
        <f>SUM(H25:H26)</f>
        <v>45594</v>
      </c>
      <c r="I27" s="247">
        <f t="shared" si="1"/>
        <v>0</v>
      </c>
      <c r="J27" s="247">
        <f t="shared" si="1"/>
        <v>8200</v>
      </c>
      <c r="K27" s="247">
        <f t="shared" si="1"/>
        <v>1632383</v>
      </c>
      <c r="L27" s="601">
        <f>SUM(L25:L26)</f>
        <v>1741293</v>
      </c>
      <c r="M27" s="407">
        <f t="shared" si="1"/>
        <v>1712839</v>
      </c>
      <c r="N27" s="165"/>
    </row>
    <row r="28" spans="1:14" ht="13.5" thickTop="1">
      <c r="A28" s="164"/>
      <c r="B28" s="13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</row>
    <row r="29" spans="1:14" ht="30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3.5" thickBo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M30" s="44"/>
      <c r="N30" s="44"/>
    </row>
    <row r="31" spans="1:17" ht="31.5" customHeight="1" thickTop="1">
      <c r="A31" s="258"/>
      <c r="B31" s="400"/>
      <c r="C31" s="1007" t="s">
        <v>521</v>
      </c>
      <c r="D31" s="1007"/>
      <c r="E31" s="1007"/>
      <c r="F31" s="1007"/>
      <c r="G31" s="1006" t="s">
        <v>353</v>
      </c>
      <c r="H31" s="1007"/>
      <c r="I31" s="1007"/>
      <c r="J31" s="1007"/>
      <c r="K31" s="1006" t="s">
        <v>354</v>
      </c>
      <c r="L31" s="1007"/>
      <c r="M31" s="1008"/>
      <c r="N31" s="235"/>
      <c r="P31" s="57"/>
      <c r="Q31" s="57"/>
    </row>
    <row r="32" spans="1:17" ht="38.25">
      <c r="A32" s="257" t="s">
        <v>326</v>
      </c>
      <c r="B32" s="394" t="s">
        <v>327</v>
      </c>
      <c r="C32" s="250" t="s">
        <v>523</v>
      </c>
      <c r="D32" s="78" t="s">
        <v>554</v>
      </c>
      <c r="E32" s="206"/>
      <c r="F32" s="78" t="s">
        <v>598</v>
      </c>
      <c r="G32" s="78" t="s">
        <v>523</v>
      </c>
      <c r="H32" s="78" t="s">
        <v>554</v>
      </c>
      <c r="I32" s="206"/>
      <c r="J32" s="78" t="s">
        <v>598</v>
      </c>
      <c r="K32" s="78" t="s">
        <v>523</v>
      </c>
      <c r="L32" s="207" t="s">
        <v>554</v>
      </c>
      <c r="M32" s="242" t="s">
        <v>598</v>
      </c>
      <c r="N32" s="201"/>
      <c r="P32" s="57"/>
      <c r="Q32" s="57"/>
    </row>
    <row r="33" spans="1:17" ht="25.5">
      <c r="A33" s="280" t="s">
        <v>258</v>
      </c>
      <c r="B33" s="395" t="s">
        <v>328</v>
      </c>
      <c r="C33" s="248">
        <v>11800</v>
      </c>
      <c r="D33" s="69">
        <v>15071</v>
      </c>
      <c r="E33" s="69"/>
      <c r="F33" s="69">
        <v>9000</v>
      </c>
      <c r="G33" s="25">
        <v>177780</v>
      </c>
      <c r="H33" s="25">
        <v>190402</v>
      </c>
      <c r="I33" s="25"/>
      <c r="J33" s="236">
        <v>185277</v>
      </c>
      <c r="K33" s="69"/>
      <c r="L33" s="375">
        <v>19213</v>
      </c>
      <c r="M33" s="412">
        <v>10700</v>
      </c>
      <c r="N33" s="238"/>
      <c r="P33" s="57"/>
      <c r="Q33" s="57"/>
    </row>
    <row r="34" spans="1:17" ht="25.5">
      <c r="A34" s="280" t="s">
        <v>262</v>
      </c>
      <c r="B34" s="395" t="s">
        <v>329</v>
      </c>
      <c r="C34" s="251">
        <v>35000</v>
      </c>
      <c r="D34" s="26">
        <v>35000</v>
      </c>
      <c r="E34" s="26"/>
      <c r="F34" s="26">
        <v>37800</v>
      </c>
      <c r="G34" s="25">
        <v>385394</v>
      </c>
      <c r="H34" s="25">
        <v>413928</v>
      </c>
      <c r="I34" s="25"/>
      <c r="J34" s="236">
        <v>341825</v>
      </c>
      <c r="K34" s="69">
        <v>13000</v>
      </c>
      <c r="L34" s="375">
        <v>21387</v>
      </c>
      <c r="M34" s="412">
        <v>7130</v>
      </c>
      <c r="N34" s="238"/>
      <c r="P34" s="57"/>
      <c r="Q34" s="57"/>
    </row>
    <row r="35" spans="1:17" ht="12.75">
      <c r="A35" s="1000" t="s">
        <v>330</v>
      </c>
      <c r="B35" s="395" t="s">
        <v>331</v>
      </c>
      <c r="C35" s="251"/>
      <c r="D35" s="26"/>
      <c r="E35" s="26"/>
      <c r="F35" s="26"/>
      <c r="G35" s="25">
        <v>276268</v>
      </c>
      <c r="H35" s="25">
        <v>306160</v>
      </c>
      <c r="I35" s="25"/>
      <c r="J35" s="236">
        <v>262724</v>
      </c>
      <c r="K35" s="69">
        <v>335</v>
      </c>
      <c r="L35" s="375">
        <v>353</v>
      </c>
      <c r="M35" s="412">
        <v>3444</v>
      </c>
      <c r="N35" s="238"/>
      <c r="P35" s="57"/>
      <c r="Q35" s="57"/>
    </row>
    <row r="36" spans="1:17" ht="12.75">
      <c r="A36" s="998"/>
      <c r="B36" s="395" t="s">
        <v>332</v>
      </c>
      <c r="C36" s="252"/>
      <c r="D36" s="25"/>
      <c r="E36" s="25"/>
      <c r="F36" s="25"/>
      <c r="G36" s="25">
        <v>53958</v>
      </c>
      <c r="H36" s="25">
        <v>58184</v>
      </c>
      <c r="I36" s="25"/>
      <c r="J36" s="236">
        <v>50410</v>
      </c>
      <c r="K36" s="69"/>
      <c r="L36" s="375"/>
      <c r="M36" s="412"/>
      <c r="N36" s="238"/>
      <c r="P36" s="57"/>
      <c r="Q36" s="57"/>
    </row>
    <row r="37" spans="1:17" ht="12.75">
      <c r="A37" s="998"/>
      <c r="B37" s="396" t="s">
        <v>496</v>
      </c>
      <c r="C37" s="252"/>
      <c r="D37" s="25"/>
      <c r="E37" s="25"/>
      <c r="F37" s="25"/>
      <c r="G37" s="25">
        <v>38996</v>
      </c>
      <c r="H37" s="25">
        <v>40574</v>
      </c>
      <c r="I37" s="25"/>
      <c r="J37" s="236">
        <v>25976</v>
      </c>
      <c r="K37" s="69"/>
      <c r="L37" s="375"/>
      <c r="M37" s="412"/>
      <c r="N37" s="238"/>
      <c r="P37" s="57"/>
      <c r="Q37" s="57"/>
    </row>
    <row r="38" spans="1:17" ht="12.75">
      <c r="A38" s="998"/>
      <c r="B38" s="395" t="s">
        <v>547</v>
      </c>
      <c r="C38" s="251"/>
      <c r="D38" s="26"/>
      <c r="E38" s="26"/>
      <c r="F38" s="26"/>
      <c r="G38" s="25">
        <v>184748</v>
      </c>
      <c r="H38" s="25">
        <v>194143</v>
      </c>
      <c r="I38" s="25"/>
      <c r="J38" s="236">
        <v>169002</v>
      </c>
      <c r="K38" s="69"/>
      <c r="L38" s="375"/>
      <c r="M38" s="412">
        <v>270</v>
      </c>
      <c r="N38" s="238"/>
      <c r="P38" s="57"/>
      <c r="Q38" s="57"/>
    </row>
    <row r="39" spans="1:17" ht="12.75">
      <c r="A39" s="999"/>
      <c r="B39" s="395" t="s">
        <v>519</v>
      </c>
      <c r="C39" s="252">
        <v>2948</v>
      </c>
      <c r="D39" s="25">
        <v>2948</v>
      </c>
      <c r="E39" s="25"/>
      <c r="F39" s="25"/>
      <c r="G39" s="25">
        <v>30341</v>
      </c>
      <c r="H39" s="25">
        <v>34048</v>
      </c>
      <c r="I39" s="25"/>
      <c r="J39" s="236">
        <v>24769</v>
      </c>
      <c r="K39" s="69">
        <v>2450</v>
      </c>
      <c r="L39" s="375">
        <v>4723</v>
      </c>
      <c r="M39" s="412">
        <v>4000</v>
      </c>
      <c r="N39" s="238"/>
      <c r="P39" s="57"/>
      <c r="Q39" s="57"/>
    </row>
    <row r="40" spans="1:17" ht="12.75">
      <c r="A40" s="996" t="s">
        <v>333</v>
      </c>
      <c r="B40" s="395" t="s">
        <v>335</v>
      </c>
      <c r="C40" s="251"/>
      <c r="D40" s="26"/>
      <c r="E40" s="26"/>
      <c r="F40" s="26"/>
      <c r="G40" s="25">
        <v>220000</v>
      </c>
      <c r="H40" s="25">
        <v>229700</v>
      </c>
      <c r="I40" s="25"/>
      <c r="J40" s="236">
        <v>205469</v>
      </c>
      <c r="K40" s="69"/>
      <c r="L40" s="375">
        <v>240</v>
      </c>
      <c r="M40" s="412">
        <v>1695</v>
      </c>
      <c r="N40" s="238"/>
      <c r="P40" s="57"/>
      <c r="Q40" s="57"/>
    </row>
    <row r="41" spans="1:17" ht="12.75">
      <c r="A41" s="996"/>
      <c r="B41" s="396" t="s">
        <v>495</v>
      </c>
      <c r="C41" s="251"/>
      <c r="D41" s="26"/>
      <c r="E41" s="26"/>
      <c r="F41" s="26"/>
      <c r="G41" s="25">
        <v>10687</v>
      </c>
      <c r="H41" s="25">
        <v>11115</v>
      </c>
      <c r="I41" s="25"/>
      <c r="J41" s="236">
        <v>9233</v>
      </c>
      <c r="K41" s="69"/>
      <c r="L41" s="375"/>
      <c r="M41" s="412"/>
      <c r="N41" s="238"/>
      <c r="P41" s="57"/>
      <c r="Q41" s="57"/>
    </row>
    <row r="42" spans="1:17" ht="12.75">
      <c r="A42" s="280" t="s">
        <v>334</v>
      </c>
      <c r="B42" s="395" t="s">
        <v>520</v>
      </c>
      <c r="C42" s="251">
        <v>13200</v>
      </c>
      <c r="D42" s="26">
        <v>13200</v>
      </c>
      <c r="E42" s="26"/>
      <c r="F42" s="26">
        <v>13200</v>
      </c>
      <c r="G42" s="25">
        <v>154971</v>
      </c>
      <c r="H42" s="25">
        <v>163527</v>
      </c>
      <c r="I42" s="25"/>
      <c r="J42" s="236">
        <v>149075</v>
      </c>
      <c r="K42" s="69">
        <v>12616</v>
      </c>
      <c r="L42" s="375">
        <v>12817</v>
      </c>
      <c r="M42" s="412">
        <v>12756</v>
      </c>
      <c r="N42" s="238"/>
      <c r="P42" s="57"/>
      <c r="Q42" s="57"/>
    </row>
    <row r="43" spans="1:17" ht="12.75">
      <c r="A43" s="280" t="s">
        <v>336</v>
      </c>
      <c r="B43" s="395" t="s">
        <v>337</v>
      </c>
      <c r="C43" s="251"/>
      <c r="D43" s="26"/>
      <c r="E43" s="26"/>
      <c r="F43" s="26"/>
      <c r="G43" s="25">
        <v>120867</v>
      </c>
      <c r="H43" s="25">
        <v>129482</v>
      </c>
      <c r="I43" s="25"/>
      <c r="J43" s="236">
        <v>105126</v>
      </c>
      <c r="K43" s="69">
        <v>5135</v>
      </c>
      <c r="L43" s="375">
        <v>5212</v>
      </c>
      <c r="M43" s="412">
        <v>10508</v>
      </c>
      <c r="N43" s="238"/>
      <c r="P43" s="57"/>
      <c r="Q43" s="57"/>
    </row>
    <row r="44" spans="1:17" ht="12.75">
      <c r="A44" s="280" t="s">
        <v>338</v>
      </c>
      <c r="B44" s="395" t="s">
        <v>339</v>
      </c>
      <c r="C44" s="251">
        <v>1440</v>
      </c>
      <c r="D44" s="26"/>
      <c r="E44" s="26"/>
      <c r="F44" s="26"/>
      <c r="G44" s="25">
        <v>123314</v>
      </c>
      <c r="H44" s="25">
        <v>124548</v>
      </c>
      <c r="I44" s="25"/>
      <c r="J44" s="236">
        <v>113419</v>
      </c>
      <c r="K44" s="69"/>
      <c r="L44" s="375">
        <v>181</v>
      </c>
      <c r="M44" s="412">
        <v>283</v>
      </c>
      <c r="N44" s="238"/>
      <c r="P44" s="57"/>
      <c r="Q44" s="57"/>
    </row>
    <row r="45" spans="1:17" ht="12.75">
      <c r="A45" s="1000" t="s">
        <v>340</v>
      </c>
      <c r="B45" s="395" t="s">
        <v>341</v>
      </c>
      <c r="C45" s="251"/>
      <c r="D45" s="26"/>
      <c r="E45" s="26"/>
      <c r="F45" s="26"/>
      <c r="G45" s="25">
        <v>29870</v>
      </c>
      <c r="H45" s="25">
        <v>42813</v>
      </c>
      <c r="I45" s="25"/>
      <c r="J45" s="236">
        <v>45866</v>
      </c>
      <c r="K45" s="69"/>
      <c r="L45" s="375">
        <v>420</v>
      </c>
      <c r="M45" s="412">
        <v>137</v>
      </c>
      <c r="N45" s="238"/>
      <c r="P45" s="57"/>
      <c r="Q45" s="57"/>
    </row>
    <row r="46" spans="1:17" ht="12.75">
      <c r="A46" s="998"/>
      <c r="B46" s="395" t="s">
        <v>342</v>
      </c>
      <c r="C46" s="252"/>
      <c r="D46" s="25">
        <v>6796</v>
      </c>
      <c r="E46" s="25"/>
      <c r="F46" s="25"/>
      <c r="G46" s="25">
        <v>12763</v>
      </c>
      <c r="H46" s="25">
        <v>20519</v>
      </c>
      <c r="I46" s="25"/>
      <c r="J46" s="236">
        <v>12691</v>
      </c>
      <c r="K46" s="69"/>
      <c r="L46" s="375"/>
      <c r="M46" s="412">
        <v>127</v>
      </c>
      <c r="N46" s="238"/>
      <c r="P46" s="57"/>
      <c r="Q46" s="57"/>
    </row>
    <row r="47" spans="1:17" ht="12.75">
      <c r="A47" s="998"/>
      <c r="B47" s="395" t="s">
        <v>549</v>
      </c>
      <c r="C47" s="251"/>
      <c r="D47" s="26"/>
      <c r="E47" s="26"/>
      <c r="F47" s="26"/>
      <c r="G47" s="25">
        <v>20499</v>
      </c>
      <c r="H47" s="25">
        <v>22277</v>
      </c>
      <c r="I47" s="25"/>
      <c r="J47" s="236">
        <v>14087</v>
      </c>
      <c r="K47" s="69"/>
      <c r="L47" s="375"/>
      <c r="M47" s="412">
        <v>53</v>
      </c>
      <c r="N47" s="238"/>
      <c r="P47" s="57"/>
      <c r="Q47" s="57"/>
    </row>
    <row r="48" spans="1:17" ht="15.75" customHeight="1">
      <c r="A48" s="999"/>
      <c r="B48" s="395" t="s">
        <v>344</v>
      </c>
      <c r="C48" s="252"/>
      <c r="D48" s="25"/>
      <c r="E48" s="25"/>
      <c r="F48" s="25"/>
      <c r="G48" s="25">
        <v>16094</v>
      </c>
      <c r="H48" s="25">
        <v>16851</v>
      </c>
      <c r="I48" s="25"/>
      <c r="J48" s="236">
        <v>15321</v>
      </c>
      <c r="K48" s="69"/>
      <c r="L48" s="375">
        <v>15</v>
      </c>
      <c r="M48" s="412">
        <v>89</v>
      </c>
      <c r="N48" s="238"/>
      <c r="P48" s="57"/>
      <c r="Q48" s="57"/>
    </row>
    <row r="49" spans="1:17" ht="12.75">
      <c r="A49" s="280" t="s">
        <v>343</v>
      </c>
      <c r="B49" s="395" t="s">
        <v>346</v>
      </c>
      <c r="C49" s="251"/>
      <c r="D49" s="26"/>
      <c r="E49" s="26"/>
      <c r="F49" s="26"/>
      <c r="G49" s="25">
        <v>260425</v>
      </c>
      <c r="H49" s="25">
        <v>299349</v>
      </c>
      <c r="I49" s="25"/>
      <c r="J49" s="236">
        <v>256415</v>
      </c>
      <c r="K49" s="69"/>
      <c r="L49" s="375">
        <v>6675</v>
      </c>
      <c r="M49" s="412">
        <v>19192</v>
      </c>
      <c r="N49" s="238"/>
      <c r="P49" s="57"/>
      <c r="Q49" s="57"/>
    </row>
    <row r="50" spans="1:17" s="11" customFormat="1" ht="12.75">
      <c r="A50" s="280">
        <v>10</v>
      </c>
      <c r="B50" s="395" t="s">
        <v>587</v>
      </c>
      <c r="C50" s="251">
        <v>5300</v>
      </c>
      <c r="D50" s="26"/>
      <c r="E50" s="26"/>
      <c r="F50" s="26">
        <v>2700</v>
      </c>
      <c r="G50" s="25">
        <v>30000</v>
      </c>
      <c r="H50" s="25">
        <v>31622</v>
      </c>
      <c r="I50" s="25"/>
      <c r="J50" s="236">
        <v>26677</v>
      </c>
      <c r="K50" s="69"/>
      <c r="L50" s="375">
        <v>3137</v>
      </c>
      <c r="M50" s="412">
        <v>1912</v>
      </c>
      <c r="N50" s="238"/>
      <c r="O50"/>
      <c r="Q50" s="57"/>
    </row>
    <row r="51" spans="1:24" ht="13.5" thickBot="1">
      <c r="A51" s="281" t="s">
        <v>347</v>
      </c>
      <c r="B51" s="397" t="s">
        <v>455</v>
      </c>
      <c r="C51" s="253">
        <v>76220</v>
      </c>
      <c r="D51" s="81">
        <v>76220</v>
      </c>
      <c r="E51" s="81"/>
      <c r="F51" s="81">
        <v>58342</v>
      </c>
      <c r="G51" s="82"/>
      <c r="H51" s="82">
        <v>61</v>
      </c>
      <c r="I51" s="82"/>
      <c r="J51" s="237"/>
      <c r="K51" s="83">
        <v>10229</v>
      </c>
      <c r="L51" s="380">
        <v>15070</v>
      </c>
      <c r="M51" s="412">
        <v>33703</v>
      </c>
      <c r="N51" s="238"/>
      <c r="O51" s="11"/>
      <c r="P51" s="57"/>
      <c r="Q51" s="57"/>
      <c r="R51" s="57"/>
      <c r="S51" s="57"/>
      <c r="T51" s="57"/>
      <c r="U51" s="57"/>
      <c r="V51" s="57"/>
      <c r="W51" s="57"/>
      <c r="X51" s="57"/>
    </row>
    <row r="52" spans="1:14" ht="13.5" thickBot="1">
      <c r="A52" s="392"/>
      <c r="B52" s="398" t="s">
        <v>349</v>
      </c>
      <c r="C52" s="254">
        <f aca="true" t="shared" si="2" ref="C52:M52">SUM(C33:C51)</f>
        <v>145908</v>
      </c>
      <c r="D52" s="89">
        <f>SUM(D33:D51)</f>
        <v>149235</v>
      </c>
      <c r="E52" s="89">
        <f t="shared" si="2"/>
        <v>0</v>
      </c>
      <c r="F52" s="89">
        <f t="shared" si="2"/>
        <v>121042</v>
      </c>
      <c r="G52" s="89">
        <f t="shared" si="2"/>
        <v>2146975</v>
      </c>
      <c r="H52" s="89">
        <f>SUM(H33:H51)</f>
        <v>2329303</v>
      </c>
      <c r="I52" s="89">
        <f t="shared" si="2"/>
        <v>0</v>
      </c>
      <c r="J52" s="89">
        <f t="shared" si="2"/>
        <v>2013362</v>
      </c>
      <c r="K52" s="89">
        <f t="shared" si="2"/>
        <v>43765</v>
      </c>
      <c r="L52" s="598">
        <f>SUM(L33:L51)</f>
        <v>89443</v>
      </c>
      <c r="M52" s="403">
        <f t="shared" si="2"/>
        <v>105999</v>
      </c>
      <c r="N52" s="183"/>
    </row>
    <row r="53" spans="1:14" ht="13.5" thickBot="1">
      <c r="A53" s="393" t="s">
        <v>348</v>
      </c>
      <c r="B53" s="399" t="s">
        <v>351</v>
      </c>
      <c r="C53" s="255"/>
      <c r="D53" s="86"/>
      <c r="E53" s="86"/>
      <c r="F53" s="86"/>
      <c r="G53" s="87">
        <v>20000</v>
      </c>
      <c r="H53" s="87">
        <v>99663</v>
      </c>
      <c r="I53" s="87"/>
      <c r="J53" s="200"/>
      <c r="K53" s="88"/>
      <c r="L53" s="346">
        <v>10941</v>
      </c>
      <c r="M53" s="412">
        <v>37175</v>
      </c>
      <c r="N53" s="238"/>
    </row>
    <row r="54" spans="1:14" ht="13.5" thickBot="1">
      <c r="A54" s="245"/>
      <c r="B54" s="246" t="s">
        <v>352</v>
      </c>
      <c r="C54" s="256">
        <f aca="true" t="shared" si="3" ref="C54:M54">SUM(C52:C53)</f>
        <v>145908</v>
      </c>
      <c r="D54" s="600">
        <f>SUM(D52:D53)</f>
        <v>149235</v>
      </c>
      <c r="E54" s="247">
        <f t="shared" si="3"/>
        <v>0</v>
      </c>
      <c r="F54" s="247">
        <f t="shared" si="3"/>
        <v>121042</v>
      </c>
      <c r="G54" s="247">
        <f t="shared" si="3"/>
        <v>2166975</v>
      </c>
      <c r="H54" s="600">
        <f>SUM(H52:H53)</f>
        <v>2428966</v>
      </c>
      <c r="I54" s="247">
        <f t="shared" si="3"/>
        <v>0</v>
      </c>
      <c r="J54" s="247">
        <f t="shared" si="3"/>
        <v>2013362</v>
      </c>
      <c r="K54" s="247">
        <f t="shared" si="3"/>
        <v>43765</v>
      </c>
      <c r="L54" s="601">
        <f>SUM(L52:L53)</f>
        <v>100384</v>
      </c>
      <c r="M54" s="407">
        <f t="shared" si="3"/>
        <v>143174</v>
      </c>
      <c r="N54" s="165"/>
    </row>
    <row r="55" spans="1:14" ht="16.5" thickTop="1">
      <c r="A55" s="12"/>
      <c r="B55" s="13"/>
      <c r="C55" s="14"/>
      <c r="D55" s="14"/>
      <c r="E55" s="14"/>
      <c r="F55" s="14"/>
      <c r="G55" s="14"/>
      <c r="H55" s="14"/>
      <c r="I55" s="165"/>
      <c r="J55" s="165"/>
      <c r="K55" s="14"/>
      <c r="L55" s="14"/>
      <c r="M55" s="14"/>
      <c r="N55" s="14"/>
    </row>
    <row r="56" spans="1:14" ht="15.75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13.5" thickBot="1">
      <c r="A58" s="44"/>
      <c r="B58" s="44" t="s">
        <v>446</v>
      </c>
      <c r="C58" s="44"/>
      <c r="D58" s="44" t="s">
        <v>558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4" ht="15.75" customHeight="1" thickTop="1">
      <c r="A59" s="249"/>
      <c r="B59" s="1006" t="s">
        <v>355</v>
      </c>
      <c r="C59" s="1007"/>
      <c r="D59" s="1007"/>
      <c r="E59" s="1007"/>
      <c r="F59" s="1008"/>
      <c r="G59" s="44"/>
      <c r="H59" s="44"/>
      <c r="I59" s="44"/>
      <c r="J59" s="44"/>
      <c r="K59" s="44"/>
      <c r="L59" s="44"/>
      <c r="M59" s="44"/>
      <c r="N59" s="44"/>
    </row>
    <row r="60" spans="1:14" ht="38.25">
      <c r="A60" s="218" t="s">
        <v>326</v>
      </c>
      <c r="B60" s="207" t="s">
        <v>327</v>
      </c>
      <c r="C60" s="348" t="s">
        <v>523</v>
      </c>
      <c r="D60" s="78" t="s">
        <v>554</v>
      </c>
      <c r="E60" s="79"/>
      <c r="F60" s="242" t="s">
        <v>598</v>
      </c>
      <c r="G60" s="44"/>
      <c r="H60" s="44"/>
      <c r="I60" s="44"/>
      <c r="J60" s="44"/>
      <c r="K60" s="44"/>
      <c r="L60" s="44"/>
      <c r="M60" s="44"/>
      <c r="N60" s="44"/>
    </row>
    <row r="61" spans="1:14" ht="25.5">
      <c r="A61" s="229" t="s">
        <v>258</v>
      </c>
      <c r="B61" s="354" t="s">
        <v>328</v>
      </c>
      <c r="C61" s="360">
        <f aca="true" t="shared" si="4" ref="C61:C79">C6+G6+K6+C33+G33+K33</f>
        <v>229070</v>
      </c>
      <c r="D61" s="69">
        <f aca="true" t="shared" si="5" ref="D61:D79">D6+H6+L6+D33+H33+L33</f>
        <v>266097</v>
      </c>
      <c r="E61" s="236"/>
      <c r="F61" s="408">
        <f aca="true" t="shared" si="6" ref="F61:F79">SUM(F6,J6,M6,F33,J33,M33)</f>
        <v>237201</v>
      </c>
      <c r="G61" s="44"/>
      <c r="H61" s="44"/>
      <c r="I61" s="44"/>
      <c r="J61" s="44"/>
      <c r="K61" s="44"/>
      <c r="L61" s="44"/>
      <c r="M61" s="44"/>
      <c r="N61" s="44"/>
    </row>
    <row r="62" spans="1:14" ht="25.5">
      <c r="A62" s="229" t="s">
        <v>262</v>
      </c>
      <c r="B62" s="354" t="s">
        <v>329</v>
      </c>
      <c r="C62" s="360">
        <f t="shared" si="4"/>
        <v>602244</v>
      </c>
      <c r="D62" s="69">
        <f t="shared" si="5"/>
        <v>663165</v>
      </c>
      <c r="E62" s="236"/>
      <c r="F62" s="408">
        <f t="shared" si="6"/>
        <v>550805</v>
      </c>
      <c r="G62" s="44"/>
      <c r="H62" s="44"/>
      <c r="I62" s="44"/>
      <c r="J62" s="44"/>
      <c r="K62" s="44"/>
      <c r="L62" s="44"/>
      <c r="M62" s="44"/>
      <c r="N62" s="44"/>
    </row>
    <row r="63" spans="1:14" ht="12.75">
      <c r="A63" s="1001" t="s">
        <v>330</v>
      </c>
      <c r="B63" s="354" t="s">
        <v>331</v>
      </c>
      <c r="C63" s="360">
        <f t="shared" si="4"/>
        <v>291572</v>
      </c>
      <c r="D63" s="69">
        <f t="shared" si="5"/>
        <v>322109</v>
      </c>
      <c r="E63" s="236"/>
      <c r="F63" s="408">
        <f t="shared" si="6"/>
        <v>272118</v>
      </c>
      <c r="G63" s="44"/>
      <c r="H63" s="44"/>
      <c r="I63" s="44"/>
      <c r="J63" s="44"/>
      <c r="K63" s="44"/>
      <c r="L63" s="44"/>
      <c r="M63" s="44"/>
      <c r="N63" s="44"/>
    </row>
    <row r="64" spans="1:14" ht="12.75">
      <c r="A64" s="1002"/>
      <c r="B64" s="354" t="s">
        <v>332</v>
      </c>
      <c r="C64" s="360">
        <f t="shared" si="4"/>
        <v>56958</v>
      </c>
      <c r="D64" s="69">
        <f t="shared" si="5"/>
        <v>61184</v>
      </c>
      <c r="E64" s="236"/>
      <c r="F64" s="408">
        <f t="shared" si="6"/>
        <v>52810</v>
      </c>
      <c r="G64" s="44"/>
      <c r="H64" s="44"/>
      <c r="I64" s="44"/>
      <c r="J64" s="44"/>
      <c r="K64" s="44"/>
      <c r="L64" s="44"/>
      <c r="M64" s="44"/>
      <c r="N64" s="44"/>
    </row>
    <row r="65" spans="1:14" ht="12.75">
      <c r="A65" s="1002"/>
      <c r="B65" s="355" t="s">
        <v>496</v>
      </c>
      <c r="C65" s="360">
        <f t="shared" si="4"/>
        <v>38996</v>
      </c>
      <c r="D65" s="69">
        <f t="shared" si="5"/>
        <v>40574</v>
      </c>
      <c r="E65" s="236"/>
      <c r="F65" s="408">
        <f t="shared" si="6"/>
        <v>25976</v>
      </c>
      <c r="G65" s="44"/>
      <c r="H65" s="44"/>
      <c r="I65" s="44"/>
      <c r="J65" s="44"/>
      <c r="K65" s="44"/>
      <c r="L65" s="44"/>
      <c r="M65" s="44"/>
      <c r="N65" s="44"/>
    </row>
    <row r="66" spans="1:14" ht="12.75">
      <c r="A66" s="1002"/>
      <c r="B66" s="354" t="s">
        <v>547</v>
      </c>
      <c r="C66" s="360">
        <f t="shared" si="4"/>
        <v>185348</v>
      </c>
      <c r="D66" s="69">
        <f t="shared" si="5"/>
        <v>199517</v>
      </c>
      <c r="E66" s="236"/>
      <c r="F66" s="408">
        <f t="shared" si="6"/>
        <v>173922</v>
      </c>
      <c r="G66" s="44"/>
      <c r="H66" s="44"/>
      <c r="I66" s="44"/>
      <c r="J66" s="44"/>
      <c r="K66" s="44"/>
      <c r="L66" s="44"/>
      <c r="M66" s="44"/>
      <c r="N66" s="44"/>
    </row>
    <row r="67" spans="1:14" ht="12.75">
      <c r="A67" s="1003"/>
      <c r="B67" s="354" t="s">
        <v>519</v>
      </c>
      <c r="C67" s="360">
        <f t="shared" si="4"/>
        <v>64239</v>
      </c>
      <c r="D67" s="69">
        <f t="shared" si="5"/>
        <v>76527</v>
      </c>
      <c r="E67" s="236"/>
      <c r="F67" s="408">
        <f t="shared" si="6"/>
        <v>67228</v>
      </c>
      <c r="G67" s="44"/>
      <c r="H67" s="44"/>
      <c r="I67" s="44"/>
      <c r="J67" s="44"/>
      <c r="K67" s="44"/>
      <c r="L67" s="44"/>
      <c r="M67" s="44"/>
      <c r="N67" s="44"/>
    </row>
    <row r="68" spans="1:14" ht="12.75">
      <c r="A68" s="997" t="s">
        <v>333</v>
      </c>
      <c r="B68" s="354" t="s">
        <v>335</v>
      </c>
      <c r="C68" s="360">
        <f t="shared" si="4"/>
        <v>237845</v>
      </c>
      <c r="D68" s="69">
        <f t="shared" si="5"/>
        <v>249179</v>
      </c>
      <c r="E68" s="236"/>
      <c r="F68" s="408">
        <f t="shared" si="6"/>
        <v>225466</v>
      </c>
      <c r="G68" s="44"/>
      <c r="H68" s="44"/>
      <c r="I68" s="44"/>
      <c r="J68" s="44"/>
      <c r="K68" s="44"/>
      <c r="L68" s="44"/>
      <c r="M68" s="44"/>
      <c r="N68" s="44"/>
    </row>
    <row r="69" spans="1:14" ht="12.75">
      <c r="A69" s="997"/>
      <c r="B69" s="355" t="s">
        <v>495</v>
      </c>
      <c r="C69" s="360">
        <f t="shared" si="4"/>
        <v>10687</v>
      </c>
      <c r="D69" s="69">
        <f t="shared" si="5"/>
        <v>11115</v>
      </c>
      <c r="E69" s="236"/>
      <c r="F69" s="408">
        <f t="shared" si="6"/>
        <v>9233</v>
      </c>
      <c r="G69" s="44"/>
      <c r="H69" s="44"/>
      <c r="I69" s="44"/>
      <c r="J69" s="44"/>
      <c r="K69" s="44"/>
      <c r="L69" s="44"/>
      <c r="M69" s="44"/>
      <c r="N69" s="44"/>
    </row>
    <row r="70" spans="1:14" ht="12.75">
      <c r="A70" s="229" t="s">
        <v>334</v>
      </c>
      <c r="B70" s="354" t="s">
        <v>520</v>
      </c>
      <c r="C70" s="360">
        <f t="shared" si="4"/>
        <v>185287</v>
      </c>
      <c r="D70" s="69">
        <f t="shared" si="5"/>
        <v>201974</v>
      </c>
      <c r="E70" s="236"/>
      <c r="F70" s="408">
        <f t="shared" si="6"/>
        <v>182803</v>
      </c>
      <c r="G70" s="44"/>
      <c r="H70" s="44"/>
      <c r="I70" s="44"/>
      <c r="J70" s="44"/>
      <c r="K70" s="44"/>
      <c r="L70" s="44"/>
      <c r="M70" s="44"/>
      <c r="N70" s="44"/>
    </row>
    <row r="71" spans="1:14" ht="12.75">
      <c r="A71" s="229" t="s">
        <v>336</v>
      </c>
      <c r="B71" s="354" t="s">
        <v>337</v>
      </c>
      <c r="C71" s="360">
        <f t="shared" si="4"/>
        <v>259577</v>
      </c>
      <c r="D71" s="69">
        <f t="shared" si="5"/>
        <v>273114</v>
      </c>
      <c r="E71" s="236"/>
      <c r="F71" s="408">
        <f t="shared" si="6"/>
        <v>247854</v>
      </c>
      <c r="G71" s="44"/>
      <c r="H71" s="44"/>
      <c r="I71" s="44"/>
      <c r="J71" s="44"/>
      <c r="K71" s="44"/>
      <c r="L71" s="44"/>
      <c r="M71" s="44"/>
      <c r="N71" s="44"/>
    </row>
    <row r="72" spans="1:14" ht="12.75">
      <c r="A72" s="229" t="s">
        <v>338</v>
      </c>
      <c r="B72" s="354" t="s">
        <v>339</v>
      </c>
      <c r="C72" s="360">
        <f t="shared" si="4"/>
        <v>183539</v>
      </c>
      <c r="D72" s="69">
        <f t="shared" si="5"/>
        <v>183514</v>
      </c>
      <c r="E72" s="236"/>
      <c r="F72" s="408">
        <f t="shared" si="6"/>
        <v>163332</v>
      </c>
      <c r="G72" s="44"/>
      <c r="H72" s="44"/>
      <c r="I72" s="44"/>
      <c r="J72" s="44"/>
      <c r="K72" s="44"/>
      <c r="L72" s="44"/>
      <c r="M72" s="44"/>
      <c r="N72" s="44"/>
    </row>
    <row r="73" spans="1:14" ht="12.75">
      <c r="A73" s="1001" t="s">
        <v>340</v>
      </c>
      <c r="B73" s="354" t="s">
        <v>341</v>
      </c>
      <c r="C73" s="360">
        <f t="shared" si="4"/>
        <v>41750</v>
      </c>
      <c r="D73" s="69">
        <f t="shared" si="5"/>
        <v>55113</v>
      </c>
      <c r="E73" s="236"/>
      <c r="F73" s="408">
        <f t="shared" si="6"/>
        <v>60043</v>
      </c>
      <c r="G73" s="44"/>
      <c r="H73" s="44"/>
      <c r="I73" s="44"/>
      <c r="J73" s="44"/>
      <c r="K73" s="44"/>
      <c r="L73" s="44"/>
      <c r="M73" s="44"/>
      <c r="N73" s="44"/>
    </row>
    <row r="74" spans="1:14" ht="12.75">
      <c r="A74" s="1002"/>
      <c r="B74" s="354" t="s">
        <v>342</v>
      </c>
      <c r="C74" s="360">
        <f t="shared" si="4"/>
        <v>26943</v>
      </c>
      <c r="D74" s="69">
        <f t="shared" si="5"/>
        <v>41495</v>
      </c>
      <c r="E74" s="236"/>
      <c r="F74" s="408">
        <f t="shared" si="6"/>
        <v>25464</v>
      </c>
      <c r="G74" s="44"/>
      <c r="H74" s="44"/>
      <c r="I74" s="44"/>
      <c r="J74" s="44"/>
      <c r="K74" s="44"/>
      <c r="L74" s="44"/>
      <c r="M74" s="44"/>
      <c r="N74" s="44"/>
    </row>
    <row r="75" spans="1:14" ht="12.75">
      <c r="A75" s="1002"/>
      <c r="B75" s="354" t="s">
        <v>549</v>
      </c>
      <c r="C75" s="360">
        <f t="shared" si="4"/>
        <v>37699</v>
      </c>
      <c r="D75" s="69">
        <f t="shared" si="5"/>
        <v>39757</v>
      </c>
      <c r="E75" s="236"/>
      <c r="F75" s="408">
        <f t="shared" si="6"/>
        <v>32060</v>
      </c>
      <c r="G75" s="44"/>
      <c r="H75" s="44"/>
      <c r="I75" s="44"/>
      <c r="J75" s="44"/>
      <c r="K75" s="44"/>
      <c r="L75" s="44"/>
      <c r="M75" s="44"/>
      <c r="N75" s="44"/>
    </row>
    <row r="76" spans="1:14" ht="16.5" customHeight="1">
      <c r="A76" s="1003"/>
      <c r="B76" s="354" t="s">
        <v>344</v>
      </c>
      <c r="C76" s="360">
        <f t="shared" si="4"/>
        <v>16094</v>
      </c>
      <c r="D76" s="69">
        <f t="shared" si="5"/>
        <v>16866</v>
      </c>
      <c r="E76" s="236"/>
      <c r="F76" s="408">
        <f t="shared" si="6"/>
        <v>15410</v>
      </c>
      <c r="G76" s="44"/>
      <c r="H76" s="44"/>
      <c r="I76" s="44"/>
      <c r="J76" s="44"/>
      <c r="K76" s="44"/>
      <c r="L76" s="44"/>
      <c r="M76" s="44"/>
      <c r="N76" s="44"/>
    </row>
    <row r="77" spans="1:14" ht="12.75">
      <c r="A77" s="229" t="s">
        <v>343</v>
      </c>
      <c r="B77" s="354" t="s">
        <v>346</v>
      </c>
      <c r="C77" s="360">
        <f t="shared" si="4"/>
        <v>261727</v>
      </c>
      <c r="D77" s="69">
        <f t="shared" si="5"/>
        <v>328692</v>
      </c>
      <c r="E77" s="236"/>
      <c r="F77" s="408">
        <f t="shared" si="6"/>
        <v>278607</v>
      </c>
      <c r="G77" s="44"/>
      <c r="H77" s="44"/>
      <c r="I77" s="44"/>
      <c r="J77" s="44"/>
      <c r="K77" s="44"/>
      <c r="L77" s="44"/>
      <c r="M77" s="44"/>
      <c r="N77" s="44"/>
    </row>
    <row r="78" spans="1:15" s="11" customFormat="1" ht="12.75">
      <c r="A78" s="229">
        <v>10</v>
      </c>
      <c r="B78" s="354" t="s">
        <v>587</v>
      </c>
      <c r="C78" s="360">
        <f t="shared" si="4"/>
        <v>68061</v>
      </c>
      <c r="D78" s="69">
        <f t="shared" si="5"/>
        <v>79078</v>
      </c>
      <c r="E78" s="236"/>
      <c r="F78" s="408">
        <f t="shared" si="6"/>
        <v>68132</v>
      </c>
      <c r="G78" s="44"/>
      <c r="H78" s="44"/>
      <c r="I78" s="44"/>
      <c r="J78" s="44"/>
      <c r="K78" s="44"/>
      <c r="L78" s="44"/>
      <c r="M78" s="44"/>
      <c r="N78" s="44"/>
      <c r="O78"/>
    </row>
    <row r="79" spans="1:15" ht="13.5" thickBot="1">
      <c r="A79" s="228" t="s">
        <v>347</v>
      </c>
      <c r="B79" s="356" t="s">
        <v>455</v>
      </c>
      <c r="C79" s="361">
        <f t="shared" si="4"/>
        <v>89656</v>
      </c>
      <c r="D79" s="345">
        <f t="shared" si="5"/>
        <v>94558</v>
      </c>
      <c r="E79" s="237"/>
      <c r="F79" s="409">
        <f t="shared" si="6"/>
        <v>94545</v>
      </c>
      <c r="G79" s="44"/>
      <c r="H79" s="44"/>
      <c r="I79" s="44"/>
      <c r="J79" s="44"/>
      <c r="K79" s="44"/>
      <c r="L79" s="44"/>
      <c r="M79" s="44"/>
      <c r="N79" s="44"/>
      <c r="O79" s="11"/>
    </row>
    <row r="80" spans="1:14" ht="13.5" thickBot="1">
      <c r="A80" s="243"/>
      <c r="B80" s="357" t="s">
        <v>349</v>
      </c>
      <c r="C80" s="351">
        <f>SUM(C61:C79)</f>
        <v>2887292</v>
      </c>
      <c r="D80" s="89">
        <f>SUM(D61:D79)</f>
        <v>3203628</v>
      </c>
      <c r="E80" s="89">
        <f>SUM(E61:E79)</f>
        <v>0</v>
      </c>
      <c r="F80" s="403">
        <f>SUM(F61:F79)</f>
        <v>2783009</v>
      </c>
      <c r="G80" s="44"/>
      <c r="H80" s="44"/>
      <c r="I80" s="44"/>
      <c r="J80" s="44"/>
      <c r="K80" s="44"/>
      <c r="L80" s="44"/>
      <c r="M80" s="44"/>
      <c r="N80" s="44"/>
    </row>
    <row r="81" spans="1:14" ht="12.75">
      <c r="A81" s="244" t="s">
        <v>348</v>
      </c>
      <c r="B81" s="358" t="s">
        <v>351</v>
      </c>
      <c r="C81" s="362">
        <f>C26+G26+K26+C53+G53+K53</f>
        <v>1537350</v>
      </c>
      <c r="D81" s="321">
        <f>D26+H26+L26+D53+H53+L53</f>
        <v>1768284</v>
      </c>
      <c r="E81" s="321"/>
      <c r="F81" s="410">
        <f>SUM(F26,J26,M26,F53,J53,M53)</f>
        <v>1696231</v>
      </c>
      <c r="G81" s="44"/>
      <c r="H81" s="44"/>
      <c r="I81" s="44"/>
      <c r="J81" s="44"/>
      <c r="K81" s="44"/>
      <c r="L81" s="44"/>
      <c r="M81" s="44"/>
      <c r="N81" s="44"/>
    </row>
    <row r="82" spans="1:14" ht="13.5" thickBot="1">
      <c r="A82" s="245"/>
      <c r="B82" s="359" t="s">
        <v>352</v>
      </c>
      <c r="C82" s="363">
        <f>C80+C81</f>
        <v>4424642</v>
      </c>
      <c r="D82" s="320">
        <f>SUM(D80:D81)</f>
        <v>4971912</v>
      </c>
      <c r="E82" s="320">
        <f>SUM(E80:E81)</f>
        <v>0</v>
      </c>
      <c r="F82" s="411">
        <f>SUM(F80:F81)</f>
        <v>4479240</v>
      </c>
      <c r="G82" s="44"/>
      <c r="H82" s="44"/>
      <c r="I82" s="44"/>
      <c r="K82" s="44"/>
      <c r="L82" s="44"/>
      <c r="M82" s="44"/>
      <c r="N82" s="44"/>
    </row>
    <row r="83" spans="1:14" ht="13.5" thickTop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6.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5.7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3.5" thickBot="1">
      <c r="A91" s="44"/>
      <c r="B91" s="44" t="s">
        <v>293</v>
      </c>
      <c r="C91" s="44"/>
      <c r="D91" s="44"/>
      <c r="E91" s="44"/>
      <c r="F91" s="44"/>
      <c r="G91" s="44"/>
      <c r="H91" s="44"/>
      <c r="I91" s="44"/>
      <c r="J91" s="44"/>
      <c r="K91" s="44"/>
      <c r="L91" s="44" t="s">
        <v>558</v>
      </c>
      <c r="M91" s="44"/>
      <c r="N91" s="44"/>
    </row>
    <row r="92" spans="1:14" ht="15.75" customHeight="1" thickTop="1">
      <c r="A92" s="249"/>
      <c r="B92" s="259"/>
      <c r="C92" s="1006" t="s">
        <v>356</v>
      </c>
      <c r="D92" s="1007"/>
      <c r="E92" s="1007"/>
      <c r="F92" s="1007"/>
      <c r="G92" s="1006" t="s">
        <v>357</v>
      </c>
      <c r="H92" s="1007"/>
      <c r="I92" s="1007"/>
      <c r="J92" s="1007"/>
      <c r="K92" s="1006" t="s">
        <v>358</v>
      </c>
      <c r="L92" s="1007"/>
      <c r="M92" s="1008"/>
      <c r="N92" s="235"/>
    </row>
    <row r="93" spans="1:14" ht="38.25">
      <c r="A93" s="241" t="s">
        <v>326</v>
      </c>
      <c r="B93" s="78" t="s">
        <v>327</v>
      </c>
      <c r="C93" s="78" t="s">
        <v>523</v>
      </c>
      <c r="D93" s="78" t="s">
        <v>554</v>
      </c>
      <c r="E93" s="206"/>
      <c r="F93" s="78" t="s">
        <v>598</v>
      </c>
      <c r="G93" s="78" t="s">
        <v>523</v>
      </c>
      <c r="H93" s="78" t="s">
        <v>554</v>
      </c>
      <c r="I93" s="206"/>
      <c r="J93" s="78" t="s">
        <v>598</v>
      </c>
      <c r="K93" s="78" t="s">
        <v>523</v>
      </c>
      <c r="L93" s="207" t="s">
        <v>554</v>
      </c>
      <c r="M93" s="242" t="s">
        <v>598</v>
      </c>
      <c r="N93" s="201"/>
    </row>
    <row r="94" spans="1:14" ht="25.5">
      <c r="A94" s="229" t="s">
        <v>258</v>
      </c>
      <c r="B94" s="162" t="s">
        <v>328</v>
      </c>
      <c r="C94" s="69">
        <v>120855</v>
      </c>
      <c r="D94" s="69">
        <v>132514</v>
      </c>
      <c r="E94" s="69"/>
      <c r="F94" s="69">
        <v>121644</v>
      </c>
      <c r="G94" s="25">
        <v>38444</v>
      </c>
      <c r="H94" s="25">
        <v>43188</v>
      </c>
      <c r="I94" s="25"/>
      <c r="J94" s="236">
        <v>38410</v>
      </c>
      <c r="K94" s="204">
        <v>59999</v>
      </c>
      <c r="L94" s="375">
        <v>67318</v>
      </c>
      <c r="M94" s="401">
        <v>59654</v>
      </c>
      <c r="N94" s="238"/>
    </row>
    <row r="95" spans="1:14" ht="25.5">
      <c r="A95" s="229" t="s">
        <v>262</v>
      </c>
      <c r="B95" s="162" t="s">
        <v>329</v>
      </c>
      <c r="C95" s="26">
        <v>295260</v>
      </c>
      <c r="D95" s="26">
        <v>309337</v>
      </c>
      <c r="E95" s="26"/>
      <c r="F95" s="26">
        <v>272606</v>
      </c>
      <c r="G95" s="25">
        <v>90518</v>
      </c>
      <c r="H95" s="25">
        <v>95023</v>
      </c>
      <c r="I95" s="25"/>
      <c r="J95" s="236">
        <v>83969</v>
      </c>
      <c r="K95" s="204">
        <v>186180</v>
      </c>
      <c r="L95" s="375">
        <v>208098</v>
      </c>
      <c r="M95" s="401">
        <v>160230</v>
      </c>
      <c r="N95" s="238"/>
    </row>
    <row r="96" spans="1:14" ht="12.75">
      <c r="A96" s="1001" t="s">
        <v>330</v>
      </c>
      <c r="B96" s="162" t="s">
        <v>331</v>
      </c>
      <c r="C96" s="26">
        <v>197225</v>
      </c>
      <c r="D96" s="26">
        <v>213917</v>
      </c>
      <c r="E96" s="26"/>
      <c r="F96" s="26">
        <v>183927</v>
      </c>
      <c r="G96" s="25">
        <v>61375</v>
      </c>
      <c r="H96" s="25">
        <v>66446</v>
      </c>
      <c r="I96" s="25"/>
      <c r="J96" s="236">
        <v>57104</v>
      </c>
      <c r="K96" s="204">
        <v>28122</v>
      </c>
      <c r="L96" s="375">
        <v>36396</v>
      </c>
      <c r="M96" s="401">
        <v>23187</v>
      </c>
      <c r="N96" s="238"/>
    </row>
    <row r="97" spans="1:14" ht="12.75">
      <c r="A97" s="1002"/>
      <c r="B97" s="162" t="s">
        <v>332</v>
      </c>
      <c r="C97" s="25">
        <v>37359</v>
      </c>
      <c r="D97" s="25">
        <v>39178</v>
      </c>
      <c r="E97" s="25"/>
      <c r="F97" s="25">
        <v>33193</v>
      </c>
      <c r="G97" s="25">
        <v>11671</v>
      </c>
      <c r="H97" s="25">
        <v>12254</v>
      </c>
      <c r="I97" s="25"/>
      <c r="J97" s="236">
        <v>10122</v>
      </c>
      <c r="K97" s="204">
        <v>5888</v>
      </c>
      <c r="L97" s="375">
        <v>7276</v>
      </c>
      <c r="M97" s="401">
        <v>8771</v>
      </c>
      <c r="N97" s="238"/>
    </row>
    <row r="98" spans="1:14" ht="12.75">
      <c r="A98" s="1002"/>
      <c r="B98" s="80" t="s">
        <v>496</v>
      </c>
      <c r="C98" s="25">
        <v>25519</v>
      </c>
      <c r="D98" s="25">
        <v>26715</v>
      </c>
      <c r="E98" s="25"/>
      <c r="F98" s="25">
        <v>17354</v>
      </c>
      <c r="G98" s="25">
        <v>7580</v>
      </c>
      <c r="H98" s="25">
        <v>7962</v>
      </c>
      <c r="I98" s="25"/>
      <c r="J98" s="236">
        <v>5408</v>
      </c>
      <c r="K98" s="204">
        <v>5137</v>
      </c>
      <c r="L98" s="375">
        <v>4614</v>
      </c>
      <c r="M98" s="401">
        <v>2784</v>
      </c>
      <c r="N98" s="238"/>
    </row>
    <row r="99" spans="1:14" ht="12.75">
      <c r="A99" s="1002"/>
      <c r="B99" s="162" t="s">
        <v>547</v>
      </c>
      <c r="C99" s="26">
        <v>124525</v>
      </c>
      <c r="D99" s="26">
        <v>129824</v>
      </c>
      <c r="E99" s="26"/>
      <c r="F99" s="26">
        <v>119391</v>
      </c>
      <c r="G99" s="25">
        <v>39126</v>
      </c>
      <c r="H99" s="25">
        <v>40822</v>
      </c>
      <c r="I99" s="25"/>
      <c r="J99" s="236">
        <v>36839</v>
      </c>
      <c r="K99" s="204">
        <v>19270</v>
      </c>
      <c r="L99" s="375">
        <v>23103</v>
      </c>
      <c r="M99" s="401">
        <v>15062</v>
      </c>
      <c r="N99" s="238"/>
    </row>
    <row r="100" spans="1:14" ht="12.75">
      <c r="A100" s="1003"/>
      <c r="B100" s="162" t="s">
        <v>519</v>
      </c>
      <c r="C100" s="25">
        <v>38823</v>
      </c>
      <c r="D100" s="25">
        <v>43699</v>
      </c>
      <c r="E100" s="25"/>
      <c r="F100" s="25">
        <v>41909</v>
      </c>
      <c r="G100" s="25">
        <v>12059</v>
      </c>
      <c r="H100" s="25">
        <v>13530</v>
      </c>
      <c r="I100" s="25"/>
      <c r="J100" s="236">
        <v>13166</v>
      </c>
      <c r="K100" s="204">
        <v>13357</v>
      </c>
      <c r="L100" s="375">
        <v>18778</v>
      </c>
      <c r="M100" s="401">
        <v>10503</v>
      </c>
      <c r="N100" s="238"/>
    </row>
    <row r="101" spans="1:14" ht="12.75">
      <c r="A101" s="997" t="s">
        <v>333</v>
      </c>
      <c r="B101" s="162" t="s">
        <v>335</v>
      </c>
      <c r="C101" s="26">
        <v>143967</v>
      </c>
      <c r="D101" s="26">
        <v>151624</v>
      </c>
      <c r="E101" s="26"/>
      <c r="F101" s="26">
        <v>133630</v>
      </c>
      <c r="G101" s="25">
        <v>45313</v>
      </c>
      <c r="H101" s="25">
        <v>46588</v>
      </c>
      <c r="I101" s="25"/>
      <c r="J101" s="236">
        <v>41958</v>
      </c>
      <c r="K101" s="204">
        <v>47565</v>
      </c>
      <c r="L101" s="375">
        <v>50220</v>
      </c>
      <c r="M101" s="401">
        <v>47778</v>
      </c>
      <c r="N101" s="238"/>
    </row>
    <row r="102" spans="1:14" ht="12.75">
      <c r="A102" s="997"/>
      <c r="B102" s="80" t="s">
        <v>495</v>
      </c>
      <c r="C102" s="26">
        <v>7467</v>
      </c>
      <c r="D102" s="26">
        <v>8247</v>
      </c>
      <c r="E102" s="26"/>
      <c r="F102" s="26">
        <v>6744</v>
      </c>
      <c r="G102" s="25">
        <v>2372</v>
      </c>
      <c r="H102" s="25">
        <v>2525</v>
      </c>
      <c r="I102" s="25"/>
      <c r="J102" s="236">
        <v>2139</v>
      </c>
      <c r="K102" s="204">
        <v>848</v>
      </c>
      <c r="L102" s="375">
        <v>343</v>
      </c>
      <c r="M102" s="401">
        <v>350</v>
      </c>
      <c r="N102" s="238"/>
    </row>
    <row r="103" spans="1:14" ht="12.75">
      <c r="A103" s="229" t="s">
        <v>334</v>
      </c>
      <c r="B103" s="162" t="s">
        <v>520</v>
      </c>
      <c r="C103" s="26">
        <v>103301</v>
      </c>
      <c r="D103" s="26">
        <v>110541</v>
      </c>
      <c r="E103" s="26"/>
      <c r="F103" s="26">
        <v>106229</v>
      </c>
      <c r="G103" s="25">
        <v>33342</v>
      </c>
      <c r="H103" s="25">
        <v>35628</v>
      </c>
      <c r="I103" s="25"/>
      <c r="J103" s="236">
        <v>32794</v>
      </c>
      <c r="K103" s="204">
        <v>26200</v>
      </c>
      <c r="L103" s="375">
        <v>29561</v>
      </c>
      <c r="M103" s="401">
        <v>23780</v>
      </c>
      <c r="N103" s="238"/>
    </row>
    <row r="104" spans="1:14" ht="12.75">
      <c r="A104" s="229" t="s">
        <v>336</v>
      </c>
      <c r="B104" s="162" t="s">
        <v>337</v>
      </c>
      <c r="C104" s="26">
        <v>131330</v>
      </c>
      <c r="D104" s="26">
        <v>137760</v>
      </c>
      <c r="E104" s="26"/>
      <c r="F104" s="26">
        <v>124849</v>
      </c>
      <c r="G104" s="25">
        <v>40599</v>
      </c>
      <c r="H104" s="25">
        <v>42503</v>
      </c>
      <c r="I104" s="25"/>
      <c r="J104" s="236">
        <v>38295</v>
      </c>
      <c r="K104" s="204">
        <v>86798</v>
      </c>
      <c r="L104" s="375">
        <v>90761</v>
      </c>
      <c r="M104" s="401">
        <v>84360</v>
      </c>
      <c r="N104" s="238"/>
    </row>
    <row r="105" spans="1:15" ht="12.75">
      <c r="A105" s="229" t="s">
        <v>338</v>
      </c>
      <c r="B105" s="162" t="s">
        <v>339</v>
      </c>
      <c r="C105" s="26">
        <v>64337</v>
      </c>
      <c r="D105" s="26">
        <v>64511</v>
      </c>
      <c r="E105" s="26"/>
      <c r="F105" s="26">
        <v>66202</v>
      </c>
      <c r="G105" s="25">
        <v>20862</v>
      </c>
      <c r="H105" s="25">
        <v>21382</v>
      </c>
      <c r="I105" s="25"/>
      <c r="J105" s="236">
        <v>21507</v>
      </c>
      <c r="K105" s="204">
        <v>90720</v>
      </c>
      <c r="L105" s="375">
        <v>91901</v>
      </c>
      <c r="M105" s="401">
        <v>60983</v>
      </c>
      <c r="N105" s="238"/>
      <c r="O105" s="301"/>
    </row>
    <row r="106" spans="1:14" ht="18" customHeight="1">
      <c r="A106" s="1001" t="s">
        <v>340</v>
      </c>
      <c r="B106" s="162" t="s">
        <v>341</v>
      </c>
      <c r="C106" s="26">
        <v>16020</v>
      </c>
      <c r="D106" s="26">
        <v>16957</v>
      </c>
      <c r="E106" s="26"/>
      <c r="F106" s="26">
        <v>17234</v>
      </c>
      <c r="G106" s="25">
        <v>5033</v>
      </c>
      <c r="H106" s="25">
        <v>5333</v>
      </c>
      <c r="I106" s="25"/>
      <c r="J106" s="236">
        <v>5207</v>
      </c>
      <c r="K106" s="204">
        <v>20697</v>
      </c>
      <c r="L106" s="375">
        <v>25619</v>
      </c>
      <c r="M106" s="401">
        <v>30330</v>
      </c>
      <c r="N106" s="238"/>
    </row>
    <row r="107" spans="1:14" ht="12.75">
      <c r="A107" s="1002"/>
      <c r="B107" s="162" t="s">
        <v>342</v>
      </c>
      <c r="C107" s="25">
        <v>13220</v>
      </c>
      <c r="D107" s="25">
        <v>13973</v>
      </c>
      <c r="E107" s="25"/>
      <c r="F107" s="25">
        <v>12490</v>
      </c>
      <c r="G107" s="25">
        <v>4089</v>
      </c>
      <c r="H107" s="25">
        <v>4205</v>
      </c>
      <c r="I107" s="25"/>
      <c r="J107" s="236">
        <v>3837</v>
      </c>
      <c r="K107" s="204">
        <v>9442</v>
      </c>
      <c r="L107" s="375">
        <v>11456</v>
      </c>
      <c r="M107" s="401">
        <v>8887</v>
      </c>
      <c r="N107" s="238"/>
    </row>
    <row r="108" spans="1:14" ht="12.75">
      <c r="A108" s="1002"/>
      <c r="B108" s="162" t="s">
        <v>549</v>
      </c>
      <c r="C108" s="26">
        <v>17543</v>
      </c>
      <c r="D108" s="26">
        <v>18421</v>
      </c>
      <c r="E108" s="26"/>
      <c r="F108" s="26">
        <v>15236</v>
      </c>
      <c r="G108" s="25">
        <v>5437</v>
      </c>
      <c r="H108" s="25">
        <v>5717</v>
      </c>
      <c r="I108" s="25"/>
      <c r="J108" s="236">
        <v>4646</v>
      </c>
      <c r="K108" s="204">
        <v>14719</v>
      </c>
      <c r="L108" s="375">
        <v>15619</v>
      </c>
      <c r="M108" s="401">
        <v>12178</v>
      </c>
      <c r="N108" s="238"/>
    </row>
    <row r="109" spans="1:14" ht="12.75">
      <c r="A109" s="1003"/>
      <c r="B109" s="162" t="s">
        <v>344</v>
      </c>
      <c r="C109" s="25">
        <v>9081</v>
      </c>
      <c r="D109" s="25">
        <v>9502</v>
      </c>
      <c r="E109" s="25"/>
      <c r="F109" s="25">
        <v>8717</v>
      </c>
      <c r="G109" s="25">
        <v>2774</v>
      </c>
      <c r="H109" s="25">
        <v>2910</v>
      </c>
      <c r="I109" s="25"/>
      <c r="J109" s="236">
        <v>2627</v>
      </c>
      <c r="K109" s="204">
        <v>4239</v>
      </c>
      <c r="L109" s="375">
        <v>4454</v>
      </c>
      <c r="M109" s="401">
        <v>4066</v>
      </c>
      <c r="N109" s="238"/>
    </row>
    <row r="110" spans="1:14" ht="12.75">
      <c r="A110" s="229" t="s">
        <v>343</v>
      </c>
      <c r="B110" s="162" t="s">
        <v>346</v>
      </c>
      <c r="C110" s="26">
        <v>177245</v>
      </c>
      <c r="D110" s="26">
        <v>200002</v>
      </c>
      <c r="E110" s="26"/>
      <c r="F110" s="26">
        <v>186068</v>
      </c>
      <c r="G110" s="25">
        <v>53083</v>
      </c>
      <c r="H110" s="25">
        <v>58849</v>
      </c>
      <c r="I110" s="25"/>
      <c r="J110" s="236">
        <v>54875</v>
      </c>
      <c r="K110" s="204">
        <v>28941</v>
      </c>
      <c r="L110" s="375">
        <v>51083</v>
      </c>
      <c r="M110" s="401">
        <v>34142</v>
      </c>
      <c r="N110" s="238"/>
    </row>
    <row r="111" spans="1:14" ht="12.75">
      <c r="A111" s="229">
        <v>10</v>
      </c>
      <c r="B111" s="162" t="s">
        <v>587</v>
      </c>
      <c r="C111" s="26">
        <v>19511</v>
      </c>
      <c r="D111" s="26">
        <v>24424</v>
      </c>
      <c r="E111" s="26"/>
      <c r="F111" s="26">
        <v>20003</v>
      </c>
      <c r="G111" s="25">
        <v>5724</v>
      </c>
      <c r="H111" s="25">
        <v>7027</v>
      </c>
      <c r="I111" s="25"/>
      <c r="J111" s="236">
        <v>6243</v>
      </c>
      <c r="K111" s="204">
        <v>31506</v>
      </c>
      <c r="L111" s="375">
        <v>46707</v>
      </c>
      <c r="M111" s="401">
        <v>35559</v>
      </c>
      <c r="N111" s="238"/>
    </row>
    <row r="112" spans="1:14" ht="13.5" thickBot="1">
      <c r="A112" s="228" t="s">
        <v>347</v>
      </c>
      <c r="B112" s="178" t="s">
        <v>455</v>
      </c>
      <c r="C112" s="77">
        <v>4775</v>
      </c>
      <c r="D112" s="77">
        <v>5272</v>
      </c>
      <c r="E112" s="77"/>
      <c r="F112" s="77">
        <v>4398</v>
      </c>
      <c r="G112" s="82">
        <v>1150</v>
      </c>
      <c r="H112" s="602">
        <v>1314</v>
      </c>
      <c r="I112" s="82"/>
      <c r="J112" s="237">
        <v>1162</v>
      </c>
      <c r="K112" s="208">
        <v>1000</v>
      </c>
      <c r="L112" s="603">
        <v>4118</v>
      </c>
      <c r="M112" s="402">
        <v>3725</v>
      </c>
      <c r="N112" s="238"/>
    </row>
    <row r="113" spans="1:14" ht="13.5" thickBot="1">
      <c r="A113" s="243"/>
      <c r="B113" s="84" t="s">
        <v>349</v>
      </c>
      <c r="C113" s="89">
        <f aca="true" t="shared" si="7" ref="C113:M113">SUM(C94:C112)</f>
        <v>1547363</v>
      </c>
      <c r="D113" s="89">
        <f>SUM(D94:D112)</f>
        <v>1656418</v>
      </c>
      <c r="E113" s="89">
        <f t="shared" si="7"/>
        <v>0</v>
      </c>
      <c r="F113" s="89">
        <f t="shared" si="7"/>
        <v>1491824</v>
      </c>
      <c r="G113" s="89">
        <f t="shared" si="7"/>
        <v>480551</v>
      </c>
      <c r="H113" s="89">
        <f>SUM(H94:H112)</f>
        <v>513206</v>
      </c>
      <c r="I113" s="89">
        <f t="shared" si="7"/>
        <v>0</v>
      </c>
      <c r="J113" s="89">
        <f t="shared" si="7"/>
        <v>460308</v>
      </c>
      <c r="K113" s="209">
        <f t="shared" si="7"/>
        <v>680628</v>
      </c>
      <c r="L113" s="89">
        <f>SUM(L94:L112)</f>
        <v>787425</v>
      </c>
      <c r="M113" s="406">
        <f t="shared" si="7"/>
        <v>626329</v>
      </c>
      <c r="N113" s="183"/>
    </row>
    <row r="114" spans="1:14" ht="13.5" thickBot="1">
      <c r="A114" s="244" t="s">
        <v>348</v>
      </c>
      <c r="B114" s="85" t="s">
        <v>351</v>
      </c>
      <c r="C114" s="86">
        <v>689700</v>
      </c>
      <c r="D114" s="86">
        <v>790051</v>
      </c>
      <c r="E114" s="86"/>
      <c r="F114" s="86">
        <v>713149</v>
      </c>
      <c r="G114" s="87">
        <v>227770</v>
      </c>
      <c r="H114" s="87">
        <v>262082</v>
      </c>
      <c r="I114" s="87"/>
      <c r="J114" s="200">
        <v>232723</v>
      </c>
      <c r="K114" s="346">
        <v>589880</v>
      </c>
      <c r="L114" s="599">
        <v>636151</v>
      </c>
      <c r="M114" s="404">
        <v>732834</v>
      </c>
      <c r="N114" s="238"/>
    </row>
    <row r="115" spans="1:14" ht="13.5" thickBot="1">
      <c r="A115" s="260"/>
      <c r="B115" s="261" t="s">
        <v>352</v>
      </c>
      <c r="C115" s="247">
        <f aca="true" t="shared" si="8" ref="C115:M115">SUM(C113:C114)</f>
        <v>2237063</v>
      </c>
      <c r="D115" s="600">
        <f>SUM(D113:D114)</f>
        <v>2446469</v>
      </c>
      <c r="E115" s="247">
        <f t="shared" si="8"/>
        <v>0</v>
      </c>
      <c r="F115" s="247">
        <f t="shared" si="8"/>
        <v>2204973</v>
      </c>
      <c r="G115" s="247">
        <f t="shared" si="8"/>
        <v>708321</v>
      </c>
      <c r="H115" s="600">
        <f>SUM(H113:H114)</f>
        <v>775288</v>
      </c>
      <c r="I115" s="247">
        <f t="shared" si="8"/>
        <v>0</v>
      </c>
      <c r="J115" s="247">
        <f t="shared" si="8"/>
        <v>693031</v>
      </c>
      <c r="K115" s="247">
        <f t="shared" si="8"/>
        <v>1270508</v>
      </c>
      <c r="L115" s="600">
        <f>SUM(L113:L114)</f>
        <v>1423576</v>
      </c>
      <c r="M115" s="407">
        <f t="shared" si="8"/>
        <v>1359163</v>
      </c>
      <c r="N115" s="165"/>
    </row>
    <row r="116" spans="1:14" ht="13.5" thickTop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3.5" thickBot="1">
      <c r="A118" s="44"/>
      <c r="B118" s="44" t="s">
        <v>293</v>
      </c>
      <c r="C118" s="44"/>
      <c r="D118" s="44"/>
      <c r="E118" s="44"/>
      <c r="F118" s="44"/>
      <c r="G118" s="44"/>
      <c r="H118" s="44"/>
      <c r="I118" s="44"/>
      <c r="J118" s="44"/>
      <c r="K118" s="44"/>
      <c r="L118" s="44" t="s">
        <v>504</v>
      </c>
      <c r="M118" s="44"/>
      <c r="N118" s="44"/>
    </row>
    <row r="119" spans="1:14" ht="15.75" customHeight="1" thickTop="1">
      <c r="A119" s="249"/>
      <c r="B119" s="259"/>
      <c r="C119" s="1006" t="s">
        <v>359</v>
      </c>
      <c r="D119" s="1007"/>
      <c r="E119" s="1007"/>
      <c r="F119" s="1007"/>
      <c r="G119" s="1006" t="s">
        <v>360</v>
      </c>
      <c r="H119" s="1007"/>
      <c r="I119" s="1007"/>
      <c r="J119" s="1007"/>
      <c r="K119" s="1006" t="s">
        <v>361</v>
      </c>
      <c r="L119" s="1007"/>
      <c r="M119" s="1008"/>
      <c r="N119" s="235"/>
    </row>
    <row r="120" spans="1:14" ht="38.25">
      <c r="A120" s="241" t="s">
        <v>326</v>
      </c>
      <c r="B120" s="78" t="s">
        <v>327</v>
      </c>
      <c r="C120" s="78" t="s">
        <v>523</v>
      </c>
      <c r="D120" s="78" t="s">
        <v>554</v>
      </c>
      <c r="E120" s="206"/>
      <c r="F120" s="78" t="s">
        <v>598</v>
      </c>
      <c r="G120" s="78" t="s">
        <v>523</v>
      </c>
      <c r="H120" s="78" t="s">
        <v>554</v>
      </c>
      <c r="I120" s="206"/>
      <c r="J120" s="78" t="s">
        <v>598</v>
      </c>
      <c r="K120" s="78" t="s">
        <v>523</v>
      </c>
      <c r="L120" s="207" t="s">
        <v>554</v>
      </c>
      <c r="M120" s="242" t="s">
        <v>598</v>
      </c>
      <c r="N120" s="201"/>
    </row>
    <row r="121" spans="1:14" ht="25.5">
      <c r="A121" s="229" t="s">
        <v>258</v>
      </c>
      <c r="B121" s="162" t="s">
        <v>328</v>
      </c>
      <c r="C121" s="69">
        <v>1252</v>
      </c>
      <c r="D121" s="69">
        <v>1282</v>
      </c>
      <c r="E121" s="69"/>
      <c r="F121" s="69">
        <v>1656</v>
      </c>
      <c r="G121" s="25"/>
      <c r="H121" s="25"/>
      <c r="I121" s="25"/>
      <c r="J121" s="236">
        <v>1197</v>
      </c>
      <c r="K121" s="204">
        <v>1320</v>
      </c>
      <c r="L121" s="375">
        <v>12995</v>
      </c>
      <c r="M121" s="401">
        <v>3800</v>
      </c>
      <c r="N121" s="238"/>
    </row>
    <row r="122" spans="1:14" ht="25.5">
      <c r="A122" s="229" t="s">
        <v>262</v>
      </c>
      <c r="B122" s="162" t="s">
        <v>329</v>
      </c>
      <c r="C122" s="26">
        <v>4000</v>
      </c>
      <c r="D122" s="26">
        <v>4000</v>
      </c>
      <c r="E122" s="26"/>
      <c r="F122" s="26">
        <v>4000</v>
      </c>
      <c r="G122" s="25"/>
      <c r="H122" s="25"/>
      <c r="I122" s="25"/>
      <c r="J122" s="236"/>
      <c r="K122" s="204">
        <v>26286</v>
      </c>
      <c r="L122" s="375">
        <v>46707</v>
      </c>
      <c r="M122" s="401">
        <v>30000</v>
      </c>
      <c r="N122" s="238"/>
    </row>
    <row r="123" spans="1:14" ht="12.75">
      <c r="A123" s="1001" t="s">
        <v>330</v>
      </c>
      <c r="B123" s="162" t="s">
        <v>331</v>
      </c>
      <c r="C123" s="26">
        <v>4850</v>
      </c>
      <c r="D123" s="26">
        <v>5350</v>
      </c>
      <c r="E123" s="26"/>
      <c r="F123" s="25">
        <v>5500</v>
      </c>
      <c r="G123" s="25"/>
      <c r="H123" s="25"/>
      <c r="I123" s="25"/>
      <c r="J123" s="236"/>
      <c r="K123" s="204"/>
      <c r="L123" s="375"/>
      <c r="M123" s="401">
        <v>2400</v>
      </c>
      <c r="N123" s="238"/>
    </row>
    <row r="124" spans="1:14" ht="12.75">
      <c r="A124" s="1002"/>
      <c r="B124" s="162" t="s">
        <v>332</v>
      </c>
      <c r="C124" s="25"/>
      <c r="D124" s="25"/>
      <c r="E124" s="25"/>
      <c r="F124" s="25">
        <v>100</v>
      </c>
      <c r="G124" s="25"/>
      <c r="H124" s="25"/>
      <c r="I124" s="25"/>
      <c r="J124" s="236"/>
      <c r="K124" s="204">
        <v>2040</v>
      </c>
      <c r="L124" s="375">
        <v>2476</v>
      </c>
      <c r="M124" s="401">
        <v>624</v>
      </c>
      <c r="N124" s="238"/>
    </row>
    <row r="125" spans="1:14" ht="12.75">
      <c r="A125" s="1002"/>
      <c r="B125" s="80" t="s">
        <v>496</v>
      </c>
      <c r="C125" s="25">
        <v>760</v>
      </c>
      <c r="D125" s="25">
        <v>1283</v>
      </c>
      <c r="E125" s="25"/>
      <c r="F125" s="25">
        <v>430</v>
      </c>
      <c r="G125" s="25"/>
      <c r="H125" s="25"/>
      <c r="I125" s="25"/>
      <c r="J125" s="236"/>
      <c r="K125" s="204"/>
      <c r="L125" s="375"/>
      <c r="M125" s="401"/>
      <c r="N125" s="238"/>
    </row>
    <row r="126" spans="1:14" ht="12.75">
      <c r="A126" s="1002"/>
      <c r="B126" s="162" t="s">
        <v>547</v>
      </c>
      <c r="C126" s="26">
        <v>2427</v>
      </c>
      <c r="D126" s="26">
        <v>2427</v>
      </c>
      <c r="E126" s="26"/>
      <c r="F126" s="25">
        <v>2630</v>
      </c>
      <c r="G126" s="25"/>
      <c r="H126" s="25">
        <v>960</v>
      </c>
      <c r="I126" s="25"/>
      <c r="J126" s="236"/>
      <c r="K126" s="204"/>
      <c r="L126" s="375"/>
      <c r="M126" s="401"/>
      <c r="N126" s="238"/>
    </row>
    <row r="127" spans="1:14" ht="12.75">
      <c r="A127" s="1003"/>
      <c r="B127" s="162" t="s">
        <v>519</v>
      </c>
      <c r="C127" s="25"/>
      <c r="D127" s="25">
        <v>126</v>
      </c>
      <c r="E127" s="25"/>
      <c r="F127" s="25"/>
      <c r="G127" s="25"/>
      <c r="H127" s="25"/>
      <c r="I127" s="25"/>
      <c r="J127" s="236"/>
      <c r="K127" s="204"/>
      <c r="L127" s="375">
        <v>394</v>
      </c>
      <c r="M127" s="401"/>
      <c r="N127" s="238"/>
    </row>
    <row r="128" spans="1:14" ht="12.75">
      <c r="A128" s="997" t="s">
        <v>333</v>
      </c>
      <c r="B128" s="162" t="s">
        <v>335</v>
      </c>
      <c r="C128" s="26"/>
      <c r="D128" s="26"/>
      <c r="E128" s="26"/>
      <c r="F128" s="26"/>
      <c r="G128" s="25"/>
      <c r="H128" s="25">
        <v>15</v>
      </c>
      <c r="I128" s="25"/>
      <c r="J128" s="236"/>
      <c r="K128" s="204">
        <v>1000</v>
      </c>
      <c r="L128" s="375">
        <v>732</v>
      </c>
      <c r="M128" s="401">
        <v>2100</v>
      </c>
      <c r="N128" s="238"/>
    </row>
    <row r="129" spans="1:14" ht="12.75">
      <c r="A129" s="997"/>
      <c r="B129" s="80" t="s">
        <v>495</v>
      </c>
      <c r="C129" s="26"/>
      <c r="D129" s="26"/>
      <c r="E129" s="26"/>
      <c r="F129" s="26"/>
      <c r="G129" s="25"/>
      <c r="H129" s="25"/>
      <c r="I129" s="25"/>
      <c r="J129" s="236"/>
      <c r="K129" s="204"/>
      <c r="L129" s="375"/>
      <c r="M129" s="401"/>
      <c r="N129" s="238"/>
    </row>
    <row r="130" spans="1:14" ht="12.75">
      <c r="A130" s="229" t="s">
        <v>334</v>
      </c>
      <c r="B130" s="162" t="s">
        <v>520</v>
      </c>
      <c r="C130" s="26">
        <v>500</v>
      </c>
      <c r="D130" s="26">
        <v>500</v>
      </c>
      <c r="E130" s="26"/>
      <c r="F130" s="26">
        <v>600</v>
      </c>
      <c r="G130" s="25"/>
      <c r="H130" s="25"/>
      <c r="I130" s="25"/>
      <c r="J130" s="236"/>
      <c r="K130" s="204">
        <v>20744</v>
      </c>
      <c r="L130" s="375">
        <v>20744</v>
      </c>
      <c r="M130" s="401">
        <v>14400</v>
      </c>
      <c r="N130" s="238"/>
    </row>
    <row r="131" spans="1:14" ht="12.75">
      <c r="A131" s="229" t="s">
        <v>336</v>
      </c>
      <c r="B131" s="162" t="s">
        <v>337</v>
      </c>
      <c r="C131" s="26">
        <v>350</v>
      </c>
      <c r="D131" s="26">
        <v>1590</v>
      </c>
      <c r="E131" s="26"/>
      <c r="F131" s="26">
        <v>350</v>
      </c>
      <c r="G131" s="25"/>
      <c r="H131" s="25"/>
      <c r="I131" s="25"/>
      <c r="J131" s="236"/>
      <c r="K131" s="204"/>
      <c r="L131" s="375"/>
      <c r="M131" s="401"/>
      <c r="N131" s="238"/>
    </row>
    <row r="132" spans="1:14" ht="15" customHeight="1">
      <c r="A132" s="229" t="s">
        <v>338</v>
      </c>
      <c r="B132" s="162" t="s">
        <v>339</v>
      </c>
      <c r="C132" s="26"/>
      <c r="D132" s="26"/>
      <c r="E132" s="26"/>
      <c r="F132" s="26"/>
      <c r="G132" s="25"/>
      <c r="H132" s="25"/>
      <c r="I132" s="25"/>
      <c r="J132" s="236"/>
      <c r="K132" s="204">
        <v>7620</v>
      </c>
      <c r="L132" s="375">
        <v>5220</v>
      </c>
      <c r="M132" s="401">
        <v>14640</v>
      </c>
      <c r="N132" s="238"/>
    </row>
    <row r="133" spans="1:14" ht="12.75">
      <c r="A133" s="1001" t="s">
        <v>340</v>
      </c>
      <c r="B133" s="162" t="s">
        <v>341</v>
      </c>
      <c r="C133" s="26"/>
      <c r="D133" s="26"/>
      <c r="E133" s="26"/>
      <c r="F133" s="26"/>
      <c r="G133" s="25"/>
      <c r="H133" s="25">
        <v>6026</v>
      </c>
      <c r="I133" s="25"/>
      <c r="J133" s="236">
        <v>7272</v>
      </c>
      <c r="K133" s="204"/>
      <c r="L133" s="375">
        <v>1178</v>
      </c>
      <c r="M133" s="401"/>
      <c r="N133" s="238"/>
    </row>
    <row r="134" spans="1:14" ht="12.75">
      <c r="A134" s="1002"/>
      <c r="B134" s="162" t="s">
        <v>342</v>
      </c>
      <c r="C134" s="25"/>
      <c r="D134" s="25"/>
      <c r="E134" s="25"/>
      <c r="F134" s="25"/>
      <c r="G134" s="25"/>
      <c r="H134" s="25"/>
      <c r="I134" s="25"/>
      <c r="J134" s="236"/>
      <c r="K134" s="204">
        <v>192</v>
      </c>
      <c r="L134" s="375">
        <v>11861</v>
      </c>
      <c r="M134" s="401">
        <v>250</v>
      </c>
      <c r="N134" s="238"/>
    </row>
    <row r="135" spans="1:14" ht="12.75">
      <c r="A135" s="1002"/>
      <c r="B135" s="162" t="s">
        <v>549</v>
      </c>
      <c r="C135" s="26"/>
      <c r="D135" s="26"/>
      <c r="E135" s="26"/>
      <c r="F135" s="26"/>
      <c r="G135" s="25"/>
      <c r="H135" s="25"/>
      <c r="I135" s="25"/>
      <c r="J135" s="236"/>
      <c r="K135" s="204"/>
      <c r="L135" s="375"/>
      <c r="M135" s="401"/>
      <c r="N135" s="238"/>
    </row>
    <row r="136" spans="1:14" ht="12.75">
      <c r="A136" s="1003"/>
      <c r="B136" s="162" t="s">
        <v>344</v>
      </c>
      <c r="C136" s="25"/>
      <c r="D136" s="25"/>
      <c r="E136" s="25"/>
      <c r="F136" s="25"/>
      <c r="G136" s="25"/>
      <c r="H136" s="25"/>
      <c r="I136" s="25"/>
      <c r="J136" s="236"/>
      <c r="K136" s="204"/>
      <c r="L136" s="375"/>
      <c r="M136" s="401"/>
      <c r="N136" s="238"/>
    </row>
    <row r="137" spans="1:14" ht="12.75">
      <c r="A137" s="229" t="s">
        <v>343</v>
      </c>
      <c r="B137" s="162" t="s">
        <v>346</v>
      </c>
      <c r="C137" s="26"/>
      <c r="D137" s="26"/>
      <c r="E137" s="26"/>
      <c r="F137" s="26"/>
      <c r="G137" s="25">
        <v>260</v>
      </c>
      <c r="H137" s="25">
        <v>260</v>
      </c>
      <c r="I137" s="25"/>
      <c r="J137" s="236">
        <v>260</v>
      </c>
      <c r="K137" s="204">
        <v>2198</v>
      </c>
      <c r="L137" s="375">
        <v>17498</v>
      </c>
      <c r="M137" s="401">
        <v>971</v>
      </c>
      <c r="N137" s="238"/>
    </row>
    <row r="138" spans="1:14" ht="12.75">
      <c r="A138" s="229">
        <v>10</v>
      </c>
      <c r="B138" s="162" t="s">
        <v>587</v>
      </c>
      <c r="C138" s="26"/>
      <c r="D138" s="26"/>
      <c r="E138" s="26"/>
      <c r="F138" s="26"/>
      <c r="G138" s="25"/>
      <c r="H138" s="25"/>
      <c r="I138" s="25"/>
      <c r="J138" s="236"/>
      <c r="K138" s="204">
        <v>11320</v>
      </c>
      <c r="L138" s="375">
        <v>920</v>
      </c>
      <c r="M138" s="401">
        <v>6327</v>
      </c>
      <c r="N138" s="238"/>
    </row>
    <row r="139" spans="1:14" ht="13.5" thickBot="1">
      <c r="A139" s="228" t="s">
        <v>347</v>
      </c>
      <c r="B139" s="178" t="s">
        <v>455</v>
      </c>
      <c r="C139" s="77"/>
      <c r="D139" s="77"/>
      <c r="E139" s="77"/>
      <c r="F139" s="77"/>
      <c r="G139" s="82"/>
      <c r="H139" s="347"/>
      <c r="I139" s="82"/>
      <c r="J139" s="237"/>
      <c r="K139" s="208">
        <v>82731</v>
      </c>
      <c r="L139" s="603">
        <v>83854</v>
      </c>
      <c r="M139" s="402">
        <v>85260</v>
      </c>
      <c r="N139" s="238"/>
    </row>
    <row r="140" spans="1:14" ht="13.5" thickBot="1">
      <c r="A140" s="243"/>
      <c r="B140" s="84" t="s">
        <v>349</v>
      </c>
      <c r="C140" s="89">
        <f aca="true" t="shared" si="9" ref="C140:M140">SUM(C121:C139)</f>
        <v>14139</v>
      </c>
      <c r="D140" s="89">
        <f>SUM(D121:D139)</f>
        <v>16558</v>
      </c>
      <c r="E140" s="89">
        <f t="shared" si="9"/>
        <v>0</v>
      </c>
      <c r="F140" s="89">
        <f t="shared" si="9"/>
        <v>15266</v>
      </c>
      <c r="G140" s="89">
        <f t="shared" si="9"/>
        <v>260</v>
      </c>
      <c r="H140" s="89">
        <f>SUM(H121:H139)</f>
        <v>7261</v>
      </c>
      <c r="I140" s="89">
        <f t="shared" si="9"/>
        <v>0</v>
      </c>
      <c r="J140" s="89">
        <f t="shared" si="9"/>
        <v>8729</v>
      </c>
      <c r="K140" s="209">
        <f t="shared" si="9"/>
        <v>155451</v>
      </c>
      <c r="L140" s="89">
        <f>SUM(L121:L139)</f>
        <v>204579</v>
      </c>
      <c r="M140" s="406">
        <f t="shared" si="9"/>
        <v>160772</v>
      </c>
      <c r="N140" s="183"/>
    </row>
    <row r="141" spans="1:14" ht="13.5" thickBot="1">
      <c r="A141" s="244" t="s">
        <v>348</v>
      </c>
      <c r="B141" s="85" t="s">
        <v>351</v>
      </c>
      <c r="C141" s="86"/>
      <c r="D141" s="86"/>
      <c r="E141" s="86"/>
      <c r="F141" s="86"/>
      <c r="G141" s="87"/>
      <c r="H141" s="87"/>
      <c r="I141" s="87"/>
      <c r="J141" s="200"/>
      <c r="K141" s="346">
        <v>20000</v>
      </c>
      <c r="L141" s="599">
        <v>70000</v>
      </c>
      <c r="M141" s="404">
        <v>17525</v>
      </c>
      <c r="N141" s="238"/>
    </row>
    <row r="142" spans="1:14" ht="13.5" thickBot="1">
      <c r="A142" s="260"/>
      <c r="B142" s="261" t="s">
        <v>352</v>
      </c>
      <c r="C142" s="247">
        <f aca="true" t="shared" si="10" ref="C142:M142">SUM(C140:C141)</f>
        <v>14139</v>
      </c>
      <c r="D142" s="600">
        <f>SUM(D140:D141)</f>
        <v>16558</v>
      </c>
      <c r="E142" s="247">
        <f t="shared" si="10"/>
        <v>0</v>
      </c>
      <c r="F142" s="247">
        <f t="shared" si="10"/>
        <v>15266</v>
      </c>
      <c r="G142" s="247">
        <f t="shared" si="10"/>
        <v>260</v>
      </c>
      <c r="H142" s="600">
        <f>SUM(H140:H141)</f>
        <v>7261</v>
      </c>
      <c r="I142" s="247">
        <f t="shared" si="10"/>
        <v>0</v>
      </c>
      <c r="J142" s="247">
        <f t="shared" si="10"/>
        <v>8729</v>
      </c>
      <c r="K142" s="247">
        <f t="shared" si="10"/>
        <v>175451</v>
      </c>
      <c r="L142" s="600">
        <f>SUM(L140:L141)</f>
        <v>274579</v>
      </c>
      <c r="M142" s="407">
        <f t="shared" si="10"/>
        <v>178297</v>
      </c>
      <c r="N142" s="165"/>
    </row>
    <row r="143" spans="1:14" ht="16.5" customHeight="1" thickTop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4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1:14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4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1:14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1:14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1:14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1:14" ht="13.5" thickBo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4" ht="13.5" thickTop="1">
      <c r="A153" s="262"/>
      <c r="B153" s="263" t="s">
        <v>293</v>
      </c>
      <c r="C153" s="1014"/>
      <c r="D153" s="1015"/>
      <c r="E153" s="1015"/>
      <c r="F153" s="1015"/>
      <c r="G153" s="1015"/>
      <c r="H153" s="1015"/>
      <c r="I153" s="1015"/>
      <c r="J153" s="1015"/>
      <c r="K153" s="1016"/>
      <c r="L153" s="264" t="s">
        <v>504</v>
      </c>
      <c r="M153" s="221"/>
      <c r="N153" s="199"/>
    </row>
    <row r="154" spans="1:14" ht="15.75" customHeight="1">
      <c r="A154" s="265"/>
      <c r="B154" s="177"/>
      <c r="C154" s="1009" t="s">
        <v>362</v>
      </c>
      <c r="D154" s="1010"/>
      <c r="E154" s="1010"/>
      <c r="F154" s="1010"/>
      <c r="G154" s="1009" t="s">
        <v>363</v>
      </c>
      <c r="H154" s="1010"/>
      <c r="I154" s="1010"/>
      <c r="J154" s="1010"/>
      <c r="K154" s="1011" t="s">
        <v>364</v>
      </c>
      <c r="L154" s="1012"/>
      <c r="M154" s="1013"/>
      <c r="N154" s="235"/>
    </row>
    <row r="155" spans="1:14" ht="38.25">
      <c r="A155" s="241" t="s">
        <v>326</v>
      </c>
      <c r="B155" s="78" t="s">
        <v>327</v>
      </c>
      <c r="C155" s="78" t="s">
        <v>523</v>
      </c>
      <c r="D155" s="78" t="s">
        <v>554</v>
      </c>
      <c r="E155" s="206"/>
      <c r="F155" s="78" t="s">
        <v>598</v>
      </c>
      <c r="G155" s="78" t="s">
        <v>523</v>
      </c>
      <c r="H155" s="78" t="s">
        <v>554</v>
      </c>
      <c r="I155" s="206"/>
      <c r="J155" s="78" t="s">
        <v>598</v>
      </c>
      <c r="K155" s="348" t="s">
        <v>523</v>
      </c>
      <c r="L155" s="207" t="s">
        <v>554</v>
      </c>
      <c r="M155" s="242" t="s">
        <v>598</v>
      </c>
      <c r="N155" s="201"/>
    </row>
    <row r="156" spans="1:14" ht="25.5">
      <c r="A156" s="229" t="s">
        <v>258</v>
      </c>
      <c r="B156" s="162" t="s">
        <v>328</v>
      </c>
      <c r="C156" s="69">
        <v>7200</v>
      </c>
      <c r="D156" s="69">
        <v>8800</v>
      </c>
      <c r="E156" s="69"/>
      <c r="F156" s="69">
        <v>10840</v>
      </c>
      <c r="G156" s="25"/>
      <c r="H156" s="69"/>
      <c r="I156" s="25">
        <v>0</v>
      </c>
      <c r="J156" s="25"/>
      <c r="K156" s="349">
        <f aca="true" t="shared" si="11" ref="K156:K174">G156+C156+K121+G121+C121+K94+G94+C94</f>
        <v>229070</v>
      </c>
      <c r="L156" s="204">
        <f aca="true" t="shared" si="12" ref="L156:L174">H156+D156+L121+H121+D121+L94+H94+D94</f>
        <v>266097</v>
      </c>
      <c r="M156" s="401">
        <f aca="true" t="shared" si="13" ref="M156:M174">SUM(F94,J94,M94,F121,J121,M121,F156,J156)</f>
        <v>237201</v>
      </c>
      <c r="N156" s="238"/>
    </row>
    <row r="157" spans="1:14" ht="25.5">
      <c r="A157" s="229" t="s">
        <v>262</v>
      </c>
      <c r="B157" s="162" t="s">
        <v>329</v>
      </c>
      <c r="C157" s="26"/>
      <c r="D157" s="26"/>
      <c r="E157" s="26"/>
      <c r="F157" s="26"/>
      <c r="G157" s="25"/>
      <c r="H157" s="69"/>
      <c r="I157" s="25">
        <v>0</v>
      </c>
      <c r="J157" s="25"/>
      <c r="K157" s="349">
        <f t="shared" si="11"/>
        <v>602244</v>
      </c>
      <c r="L157" s="204">
        <f t="shared" si="12"/>
        <v>663165</v>
      </c>
      <c r="M157" s="401">
        <f t="shared" si="13"/>
        <v>550805</v>
      </c>
      <c r="N157" s="238"/>
    </row>
    <row r="158" spans="1:14" ht="12.75">
      <c r="A158" s="1001" t="s">
        <v>330</v>
      </c>
      <c r="B158" s="162" t="s">
        <v>331</v>
      </c>
      <c r="C158" s="26"/>
      <c r="D158" s="26"/>
      <c r="E158" s="26"/>
      <c r="F158" s="26"/>
      <c r="G158" s="25"/>
      <c r="H158" s="69"/>
      <c r="I158" s="25">
        <v>0</v>
      </c>
      <c r="J158" s="25"/>
      <c r="K158" s="349">
        <f t="shared" si="11"/>
        <v>291572</v>
      </c>
      <c r="L158" s="204">
        <f t="shared" si="12"/>
        <v>322109</v>
      </c>
      <c r="M158" s="401">
        <f t="shared" si="13"/>
        <v>272118</v>
      </c>
      <c r="N158" s="238"/>
    </row>
    <row r="159" spans="1:14" ht="12.75">
      <c r="A159" s="1002"/>
      <c r="B159" s="162" t="s">
        <v>332</v>
      </c>
      <c r="C159" s="25"/>
      <c r="D159" s="25"/>
      <c r="E159" s="25"/>
      <c r="F159" s="25"/>
      <c r="G159" s="25"/>
      <c r="H159" s="69"/>
      <c r="I159" s="25">
        <v>0</v>
      </c>
      <c r="J159" s="25"/>
      <c r="K159" s="349">
        <f t="shared" si="11"/>
        <v>56958</v>
      </c>
      <c r="L159" s="204">
        <f t="shared" si="12"/>
        <v>61184</v>
      </c>
      <c r="M159" s="401">
        <f t="shared" si="13"/>
        <v>52810</v>
      </c>
      <c r="N159" s="238"/>
    </row>
    <row r="160" spans="1:14" ht="12.75">
      <c r="A160" s="1002"/>
      <c r="B160" s="80" t="s">
        <v>496</v>
      </c>
      <c r="C160" s="25"/>
      <c r="D160" s="25"/>
      <c r="E160" s="25"/>
      <c r="F160" s="25"/>
      <c r="G160" s="25"/>
      <c r="H160" s="69"/>
      <c r="I160" s="25">
        <v>0</v>
      </c>
      <c r="J160" s="25"/>
      <c r="K160" s="349">
        <f t="shared" si="11"/>
        <v>38996</v>
      </c>
      <c r="L160" s="204">
        <f t="shared" si="12"/>
        <v>40574</v>
      </c>
      <c r="M160" s="401">
        <f t="shared" si="13"/>
        <v>25976</v>
      </c>
      <c r="N160" s="238"/>
    </row>
    <row r="161" spans="1:14" ht="12.75">
      <c r="A161" s="1002"/>
      <c r="B161" s="162" t="s">
        <v>547</v>
      </c>
      <c r="C161" s="26"/>
      <c r="D161" s="26">
        <v>2381</v>
      </c>
      <c r="E161" s="26"/>
      <c r="F161" s="26"/>
      <c r="G161" s="25"/>
      <c r="H161" s="69"/>
      <c r="I161" s="25">
        <v>0</v>
      </c>
      <c r="J161" s="25"/>
      <c r="K161" s="349">
        <f t="shared" si="11"/>
        <v>185348</v>
      </c>
      <c r="L161" s="204">
        <f t="shared" si="12"/>
        <v>199517</v>
      </c>
      <c r="M161" s="401">
        <f t="shared" si="13"/>
        <v>173922</v>
      </c>
      <c r="N161" s="238"/>
    </row>
    <row r="162" spans="1:14" ht="12.75">
      <c r="A162" s="1003"/>
      <c r="B162" s="162" t="s">
        <v>519</v>
      </c>
      <c r="C162" s="25"/>
      <c r="D162" s="25"/>
      <c r="E162" s="25"/>
      <c r="F162" s="25">
        <v>1650</v>
      </c>
      <c r="G162" s="25"/>
      <c r="H162" s="69"/>
      <c r="I162" s="25">
        <v>0</v>
      </c>
      <c r="J162" s="25"/>
      <c r="K162" s="349">
        <f t="shared" si="11"/>
        <v>64239</v>
      </c>
      <c r="L162" s="204">
        <f t="shared" si="12"/>
        <v>76527</v>
      </c>
      <c r="M162" s="401">
        <f t="shared" si="13"/>
        <v>67228</v>
      </c>
      <c r="N162" s="238"/>
    </row>
    <row r="163" spans="1:14" ht="12.75">
      <c r="A163" s="997" t="s">
        <v>333</v>
      </c>
      <c r="B163" s="162" t="s">
        <v>335</v>
      </c>
      <c r="C163" s="26"/>
      <c r="D163" s="26"/>
      <c r="E163" s="26"/>
      <c r="F163" s="26"/>
      <c r="G163" s="25"/>
      <c r="H163" s="69"/>
      <c r="I163" s="25">
        <v>0</v>
      </c>
      <c r="J163" s="25"/>
      <c r="K163" s="349">
        <f t="shared" si="11"/>
        <v>237845</v>
      </c>
      <c r="L163" s="204">
        <f t="shared" si="12"/>
        <v>249179</v>
      </c>
      <c r="M163" s="401">
        <f t="shared" si="13"/>
        <v>225466</v>
      </c>
      <c r="N163" s="238"/>
    </row>
    <row r="164" spans="1:14" ht="12.75">
      <c r="A164" s="997"/>
      <c r="B164" s="80" t="s">
        <v>495</v>
      </c>
      <c r="C164" s="26"/>
      <c r="D164" s="26"/>
      <c r="E164" s="26"/>
      <c r="F164" s="26"/>
      <c r="G164" s="25"/>
      <c r="H164" s="69"/>
      <c r="I164" s="25">
        <v>0</v>
      </c>
      <c r="J164" s="25"/>
      <c r="K164" s="349">
        <f t="shared" si="11"/>
        <v>10687</v>
      </c>
      <c r="L164" s="204">
        <f t="shared" si="12"/>
        <v>11115</v>
      </c>
      <c r="M164" s="401">
        <f t="shared" si="13"/>
        <v>9233</v>
      </c>
      <c r="N164" s="238"/>
    </row>
    <row r="165" spans="1:14" ht="12.75">
      <c r="A165" s="229" t="s">
        <v>334</v>
      </c>
      <c r="B165" s="162" t="s">
        <v>520</v>
      </c>
      <c r="C165" s="26">
        <v>1200</v>
      </c>
      <c r="D165" s="26">
        <v>5000</v>
      </c>
      <c r="E165" s="26"/>
      <c r="F165" s="26">
        <v>5000</v>
      </c>
      <c r="G165" s="25"/>
      <c r="H165" s="69"/>
      <c r="I165" s="25"/>
      <c r="J165" s="25"/>
      <c r="K165" s="349">
        <f t="shared" si="11"/>
        <v>185287</v>
      </c>
      <c r="L165" s="204">
        <f t="shared" si="12"/>
        <v>201974</v>
      </c>
      <c r="M165" s="401">
        <f t="shared" si="13"/>
        <v>182803</v>
      </c>
      <c r="N165" s="238"/>
    </row>
    <row r="166" spans="1:14" ht="16.5" customHeight="1">
      <c r="A166" s="229" t="s">
        <v>336</v>
      </c>
      <c r="B166" s="162" t="s">
        <v>337</v>
      </c>
      <c r="C166" s="26">
        <v>500</v>
      </c>
      <c r="D166" s="26">
        <v>500</v>
      </c>
      <c r="E166" s="26"/>
      <c r="F166" s="26"/>
      <c r="G166" s="25"/>
      <c r="H166" s="69"/>
      <c r="I166" s="25">
        <v>0</v>
      </c>
      <c r="J166" s="25"/>
      <c r="K166" s="349">
        <f t="shared" si="11"/>
        <v>259577</v>
      </c>
      <c r="L166" s="204">
        <f t="shared" si="12"/>
        <v>273114</v>
      </c>
      <c r="M166" s="401">
        <f t="shared" si="13"/>
        <v>247854</v>
      </c>
      <c r="N166" s="238"/>
    </row>
    <row r="167" spans="1:14" ht="12.75">
      <c r="A167" s="229" t="s">
        <v>338</v>
      </c>
      <c r="B167" s="162" t="s">
        <v>339</v>
      </c>
      <c r="C167" s="26"/>
      <c r="D167" s="26">
        <v>500</v>
      </c>
      <c r="E167" s="26"/>
      <c r="F167" s="26"/>
      <c r="G167" s="25"/>
      <c r="H167" s="69"/>
      <c r="I167" s="25">
        <v>0</v>
      </c>
      <c r="J167" s="25"/>
      <c r="K167" s="349">
        <f t="shared" si="11"/>
        <v>183539</v>
      </c>
      <c r="L167" s="204">
        <f t="shared" si="12"/>
        <v>183514</v>
      </c>
      <c r="M167" s="401">
        <f t="shared" si="13"/>
        <v>163332</v>
      </c>
      <c r="N167" s="238"/>
    </row>
    <row r="168" spans="1:14" ht="12.75">
      <c r="A168" s="1001" t="s">
        <v>340</v>
      </c>
      <c r="B168" s="162" t="s">
        <v>341</v>
      </c>
      <c r="C168" s="26"/>
      <c r="D168" s="26"/>
      <c r="E168" s="26"/>
      <c r="F168" s="26"/>
      <c r="G168" s="25"/>
      <c r="H168" s="69"/>
      <c r="I168" s="25">
        <v>0</v>
      </c>
      <c r="J168" s="25"/>
      <c r="K168" s="349">
        <f t="shared" si="11"/>
        <v>41750</v>
      </c>
      <c r="L168" s="204">
        <f t="shared" si="12"/>
        <v>55113</v>
      </c>
      <c r="M168" s="401">
        <f t="shared" si="13"/>
        <v>60043</v>
      </c>
      <c r="N168" s="238"/>
    </row>
    <row r="169" spans="1:14" ht="12.75">
      <c r="A169" s="1002"/>
      <c r="B169" s="162" t="s">
        <v>342</v>
      </c>
      <c r="C169" s="25"/>
      <c r="D169" s="25"/>
      <c r="E169" s="25"/>
      <c r="F169" s="25"/>
      <c r="G169" s="25"/>
      <c r="H169" s="69"/>
      <c r="I169" s="25">
        <v>0</v>
      </c>
      <c r="J169" s="25"/>
      <c r="K169" s="349">
        <f t="shared" si="11"/>
        <v>26943</v>
      </c>
      <c r="L169" s="204">
        <f t="shared" si="12"/>
        <v>41495</v>
      </c>
      <c r="M169" s="401">
        <f t="shared" si="13"/>
        <v>25464</v>
      </c>
      <c r="N169" s="238"/>
    </row>
    <row r="170" spans="1:14" ht="12.75">
      <c r="A170" s="1002"/>
      <c r="B170" s="162" t="s">
        <v>549</v>
      </c>
      <c r="C170" s="26"/>
      <c r="D170" s="26"/>
      <c r="E170" s="26"/>
      <c r="F170" s="26"/>
      <c r="G170" s="25"/>
      <c r="H170" s="69"/>
      <c r="I170" s="25">
        <v>0</v>
      </c>
      <c r="J170" s="25"/>
      <c r="K170" s="349">
        <f t="shared" si="11"/>
        <v>37699</v>
      </c>
      <c r="L170" s="204">
        <f t="shared" si="12"/>
        <v>39757</v>
      </c>
      <c r="M170" s="401">
        <f t="shared" si="13"/>
        <v>32060</v>
      </c>
      <c r="N170" s="238"/>
    </row>
    <row r="171" spans="1:14" ht="12.75">
      <c r="A171" s="1003"/>
      <c r="B171" s="162" t="s">
        <v>344</v>
      </c>
      <c r="C171" s="25"/>
      <c r="D171" s="25"/>
      <c r="E171" s="25"/>
      <c r="F171" s="25"/>
      <c r="G171" s="25"/>
      <c r="H171" s="69"/>
      <c r="I171" s="25">
        <v>0</v>
      </c>
      <c r="J171" s="25"/>
      <c r="K171" s="349">
        <f t="shared" si="11"/>
        <v>16094</v>
      </c>
      <c r="L171" s="204">
        <f t="shared" si="12"/>
        <v>16866</v>
      </c>
      <c r="M171" s="401">
        <f t="shared" si="13"/>
        <v>15410</v>
      </c>
      <c r="N171" s="238"/>
    </row>
    <row r="172" spans="1:14" ht="12.75">
      <c r="A172" s="229" t="s">
        <v>343</v>
      </c>
      <c r="B172" s="162" t="s">
        <v>346</v>
      </c>
      <c r="C172" s="26"/>
      <c r="D172" s="26">
        <v>1000</v>
      </c>
      <c r="E172" s="26"/>
      <c r="F172" s="26">
        <v>2291</v>
      </c>
      <c r="G172" s="25"/>
      <c r="H172" s="69"/>
      <c r="I172" s="25">
        <v>0</v>
      </c>
      <c r="J172" s="25"/>
      <c r="K172" s="349">
        <f t="shared" si="11"/>
        <v>261727</v>
      </c>
      <c r="L172" s="204">
        <f t="shared" si="12"/>
        <v>328692</v>
      </c>
      <c r="M172" s="401">
        <f t="shared" si="13"/>
        <v>278607</v>
      </c>
      <c r="N172" s="238"/>
    </row>
    <row r="173" spans="1:14" ht="12.75">
      <c r="A173" s="229">
        <v>10</v>
      </c>
      <c r="B173" s="162" t="s">
        <v>587</v>
      </c>
      <c r="C173" s="26"/>
      <c r="D173" s="26"/>
      <c r="E173" s="26"/>
      <c r="F173" s="26"/>
      <c r="G173" s="25"/>
      <c r="H173" s="69"/>
      <c r="I173" s="25">
        <v>0</v>
      </c>
      <c r="J173" s="25"/>
      <c r="K173" s="349">
        <f t="shared" si="11"/>
        <v>68061</v>
      </c>
      <c r="L173" s="204">
        <f t="shared" si="12"/>
        <v>79078</v>
      </c>
      <c r="M173" s="401">
        <f t="shared" si="13"/>
        <v>68132</v>
      </c>
      <c r="N173" s="238"/>
    </row>
    <row r="174" spans="1:14" ht="13.5" thickBot="1">
      <c r="A174" s="228" t="s">
        <v>347</v>
      </c>
      <c r="B174" s="163" t="s">
        <v>455</v>
      </c>
      <c r="C174" s="81"/>
      <c r="D174" s="81"/>
      <c r="E174" s="81"/>
      <c r="F174" s="81"/>
      <c r="G174" s="82"/>
      <c r="H174" s="83"/>
      <c r="I174" s="82">
        <v>0</v>
      </c>
      <c r="J174" s="82"/>
      <c r="K174" s="350">
        <f t="shared" si="11"/>
        <v>89656</v>
      </c>
      <c r="L174" s="208">
        <f t="shared" si="12"/>
        <v>94558</v>
      </c>
      <c r="M174" s="402">
        <f t="shared" si="13"/>
        <v>94545</v>
      </c>
      <c r="N174" s="238"/>
    </row>
    <row r="175" spans="1:14" ht="13.5" thickBot="1">
      <c r="A175" s="243"/>
      <c r="B175" s="84" t="s">
        <v>349</v>
      </c>
      <c r="C175" s="89">
        <f aca="true" t="shared" si="14" ref="C175:M175">SUM(C156:C174)</f>
        <v>8900</v>
      </c>
      <c r="D175" s="89">
        <f>SUM(D156:D174)</f>
        <v>18181</v>
      </c>
      <c r="E175" s="89">
        <f>SUM(E156:E174)</f>
        <v>0</v>
      </c>
      <c r="F175" s="89">
        <f>SUM(F156:F174)</f>
        <v>19781</v>
      </c>
      <c r="G175" s="89"/>
      <c r="H175" s="89"/>
      <c r="I175" s="89">
        <f t="shared" si="14"/>
        <v>0</v>
      </c>
      <c r="J175" s="89"/>
      <c r="K175" s="351">
        <f t="shared" si="14"/>
        <v>2887292</v>
      </c>
      <c r="L175" s="209">
        <f t="shared" si="14"/>
        <v>3203628</v>
      </c>
      <c r="M175" s="403">
        <f t="shared" si="14"/>
        <v>2783009</v>
      </c>
      <c r="N175" s="183"/>
    </row>
    <row r="176" spans="1:14" ht="13.5" thickBot="1">
      <c r="A176" s="244" t="s">
        <v>348</v>
      </c>
      <c r="B176" s="85" t="s">
        <v>351</v>
      </c>
      <c r="C176" s="86">
        <v>10000</v>
      </c>
      <c r="D176" s="86">
        <v>10000</v>
      </c>
      <c r="E176" s="86"/>
      <c r="F176" s="86"/>
      <c r="G176" s="87"/>
      <c r="H176" s="87"/>
      <c r="I176" s="87">
        <v>0</v>
      </c>
      <c r="J176" s="87"/>
      <c r="K176" s="352">
        <f>G176+C176+K141+G141+C141+K114+G114+C114</f>
        <v>1537350</v>
      </c>
      <c r="L176" s="88">
        <f>H176+D176+L141+H141+D141+L114+H114+D114</f>
        <v>1768284</v>
      </c>
      <c r="M176" s="404">
        <f>SUM(F114,J114,M114,F141,J141,M141,F176,J176)</f>
        <v>1696231</v>
      </c>
      <c r="N176" s="238"/>
    </row>
    <row r="177" spans="1:14" ht="13.5" thickBot="1">
      <c r="A177" s="266"/>
      <c r="B177" s="246" t="s">
        <v>352</v>
      </c>
      <c r="C177" s="247">
        <f>SUM(C175:C176)</f>
        <v>18900</v>
      </c>
      <c r="D177" s="600">
        <f>SUM(D175:D176)</f>
        <v>28181</v>
      </c>
      <c r="E177" s="247">
        <f>SUM(E175:E176)</f>
        <v>0</v>
      </c>
      <c r="F177" s="247">
        <f>SUM(F175:F176)</f>
        <v>19781</v>
      </c>
      <c r="G177" s="247"/>
      <c r="H177" s="247"/>
      <c r="I177" s="247">
        <f>SUM(I175:I176)</f>
        <v>0</v>
      </c>
      <c r="J177" s="247">
        <f>SUM(J156:J176)</f>
        <v>0</v>
      </c>
      <c r="K177" s="353">
        <f>SUM(K175:K176)</f>
        <v>4424642</v>
      </c>
      <c r="L177" s="323">
        <f>SUM(L175:L176)</f>
        <v>4971912</v>
      </c>
      <c r="M177" s="405">
        <f>SUM(M175:M176)</f>
        <v>4479240</v>
      </c>
      <c r="N177" s="239"/>
    </row>
    <row r="178" ht="13.5" thickTop="1"/>
  </sheetData>
  <sheetProtection/>
  <mergeCells count="50">
    <mergeCell ref="K154:M154"/>
    <mergeCell ref="C153:K153"/>
    <mergeCell ref="C2:J2"/>
    <mergeCell ref="K119:M119"/>
    <mergeCell ref="G119:J119"/>
    <mergeCell ref="C119:F119"/>
    <mergeCell ref="K4:M4"/>
    <mergeCell ref="C92:F92"/>
    <mergeCell ref="G92:J92"/>
    <mergeCell ref="K92:M92"/>
    <mergeCell ref="A38:A39"/>
    <mergeCell ref="C4:F4"/>
    <mergeCell ref="G4:J4"/>
    <mergeCell ref="A35:A37"/>
    <mergeCell ref="C154:F154"/>
    <mergeCell ref="G154:J154"/>
    <mergeCell ref="B59:F59"/>
    <mergeCell ref="C31:F31"/>
    <mergeCell ref="B1:L1"/>
    <mergeCell ref="A3:L3"/>
    <mergeCell ref="A73:A74"/>
    <mergeCell ref="A18:A19"/>
    <mergeCell ref="A20:A21"/>
    <mergeCell ref="A8:A10"/>
    <mergeCell ref="A13:A14"/>
    <mergeCell ref="A11:A12"/>
    <mergeCell ref="G31:J31"/>
    <mergeCell ref="K31:M31"/>
    <mergeCell ref="A135:A136"/>
    <mergeCell ref="A128:A129"/>
    <mergeCell ref="A106:A107"/>
    <mergeCell ref="A108:A109"/>
    <mergeCell ref="A126:A127"/>
    <mergeCell ref="A133:A134"/>
    <mergeCell ref="A168:A169"/>
    <mergeCell ref="A170:A171"/>
    <mergeCell ref="A161:A162"/>
    <mergeCell ref="A158:A160"/>
    <mergeCell ref="A75:A76"/>
    <mergeCell ref="A101:A102"/>
    <mergeCell ref="A99:A100"/>
    <mergeCell ref="A163:A164"/>
    <mergeCell ref="A96:A98"/>
    <mergeCell ref="A123:A125"/>
    <mergeCell ref="A40:A41"/>
    <mergeCell ref="A68:A69"/>
    <mergeCell ref="A47:A48"/>
    <mergeCell ref="A45:A46"/>
    <mergeCell ref="A63:A65"/>
    <mergeCell ref="A66:A67"/>
  </mergeCells>
  <printOptions/>
  <pageMargins left="0.75" right="0.75" top="1" bottom="1" header="0.5" footer="0.5"/>
  <pageSetup horizontalDpi="600" verticalDpi="600" orientation="landscape" paperSize="9" scale="97" r:id="rId1"/>
  <headerFooter alignWithMargins="0">
    <oddHeader>&amp;C&amp;P. oldal</oddHeader>
  </headerFooter>
  <rowBreaks count="3" manualBreakCount="3">
    <brk id="56" max="10" man="1"/>
    <brk id="86" max="10" man="1"/>
    <brk id="11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M139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6.8515625" style="0" customWidth="1"/>
    <col min="2" max="2" width="40.28125" style="0" customWidth="1"/>
    <col min="3" max="3" width="11.28125" style="0" customWidth="1"/>
    <col min="4" max="4" width="10.57421875" style="0" customWidth="1"/>
    <col min="5" max="5" width="11.140625" style="0" hidden="1" customWidth="1"/>
    <col min="6" max="6" width="12.28125" style="0" customWidth="1"/>
    <col min="7" max="7" width="3.8515625" style="0" customWidth="1"/>
    <col min="8" max="8" width="12.00390625" style="0" hidden="1" customWidth="1"/>
    <col min="9" max="9" width="26.421875" style="0" customWidth="1"/>
  </cols>
  <sheetData>
    <row r="1" spans="1:6" ht="16.5" thickTop="1">
      <c r="A1" s="1026" t="s">
        <v>593</v>
      </c>
      <c r="B1" s="1027"/>
      <c r="C1" s="1027"/>
      <c r="D1" s="1027"/>
      <c r="E1" s="267"/>
      <c r="F1" s="950"/>
    </row>
    <row r="2" spans="1:6" ht="12.75">
      <c r="A2" s="332"/>
      <c r="B2" s="1025" t="s">
        <v>984</v>
      </c>
      <c r="C2" s="1025"/>
      <c r="D2" s="1025"/>
      <c r="E2" s="1025"/>
      <c r="F2" s="951"/>
    </row>
    <row r="3" spans="1:6" ht="12.75">
      <c r="A3" s="606"/>
      <c r="B3" s="1025" t="s">
        <v>718</v>
      </c>
      <c r="C3" s="1025"/>
      <c r="D3" s="1025"/>
      <c r="E3" s="1025"/>
      <c r="F3" s="951"/>
    </row>
    <row r="4" spans="1:6" ht="12.75">
      <c r="A4" s="606"/>
      <c r="B4" s="1025" t="s">
        <v>719</v>
      </c>
      <c r="C4" s="1025"/>
      <c r="D4" s="1025"/>
      <c r="E4" s="1025"/>
      <c r="F4" s="951"/>
    </row>
    <row r="5" spans="1:6" ht="12.75">
      <c r="A5" s="606"/>
      <c r="B5" s="1025" t="s">
        <v>720</v>
      </c>
      <c r="C5" s="1025"/>
      <c r="D5" s="1025"/>
      <c r="E5" s="1025"/>
      <c r="F5" s="951"/>
    </row>
    <row r="6" spans="1:6" ht="12.75">
      <c r="A6" s="606"/>
      <c r="B6" s="952"/>
      <c r="C6" s="952"/>
      <c r="D6" s="952"/>
      <c r="E6" s="952"/>
      <c r="F6" s="951"/>
    </row>
    <row r="7" spans="1:6" ht="13.5" thickBot="1">
      <c r="A7" s="925"/>
      <c r="B7" s="976"/>
      <c r="C7" s="1020"/>
      <c r="D7" s="1020"/>
      <c r="E7" s="1020"/>
      <c r="F7" s="1021"/>
    </row>
    <row r="8" spans="1:6" ht="16.5" thickBot="1">
      <c r="A8" s="268"/>
      <c r="B8" s="92"/>
      <c r="C8" s="92"/>
      <c r="D8" s="92" t="s">
        <v>504</v>
      </c>
      <c r="E8" s="93"/>
      <c r="F8" s="953"/>
    </row>
    <row r="9" spans="1:6" ht="31.5" customHeight="1" thickTop="1">
      <c r="A9" s="269" t="s">
        <v>365</v>
      </c>
      <c r="B9" s="1018" t="s">
        <v>254</v>
      </c>
      <c r="C9" s="1018" t="s">
        <v>523</v>
      </c>
      <c r="D9" s="1022" t="s">
        <v>557</v>
      </c>
      <c r="E9" s="1023"/>
      <c r="F9" s="1018" t="s">
        <v>693</v>
      </c>
    </row>
    <row r="10" spans="1:13" ht="36.75" customHeight="1" thickBot="1">
      <c r="A10" s="270" t="s">
        <v>366</v>
      </c>
      <c r="B10" s="1019"/>
      <c r="C10" s="1019"/>
      <c r="D10" s="1019"/>
      <c r="E10" s="1024"/>
      <c r="F10" s="1019"/>
      <c r="I10" s="4"/>
      <c r="J10" s="4"/>
      <c r="K10" s="4"/>
      <c r="L10" s="4"/>
      <c r="M10" s="4"/>
    </row>
    <row r="11" spans="1:13" ht="15" customHeight="1">
      <c r="A11" s="333" t="s">
        <v>367</v>
      </c>
      <c r="B11" s="334" t="s">
        <v>368</v>
      </c>
      <c r="C11" s="166"/>
      <c r="D11" s="166">
        <v>80</v>
      </c>
      <c r="E11" s="166"/>
      <c r="F11" s="337">
        <v>340</v>
      </c>
      <c r="G11" s="7"/>
      <c r="I11" s="179"/>
      <c r="J11" s="73"/>
      <c r="K11" s="73"/>
      <c r="L11" s="73"/>
      <c r="M11" s="4"/>
    </row>
    <row r="12" spans="1:13" ht="15" customHeight="1">
      <c r="A12" s="335" t="s">
        <v>369</v>
      </c>
      <c r="B12" s="336" t="s">
        <v>370</v>
      </c>
      <c r="C12" s="166"/>
      <c r="D12" s="166">
        <v>26</v>
      </c>
      <c r="E12" s="166"/>
      <c r="F12" s="338">
        <v>142</v>
      </c>
      <c r="G12" s="7"/>
      <c r="I12" s="179"/>
      <c r="J12" s="73"/>
      <c r="K12" s="73"/>
      <c r="L12" s="73"/>
      <c r="M12" s="4"/>
    </row>
    <row r="13" spans="1:13" ht="15" customHeight="1">
      <c r="A13" s="335" t="s">
        <v>273</v>
      </c>
      <c r="B13" s="336" t="s">
        <v>371</v>
      </c>
      <c r="C13" s="30"/>
      <c r="D13" s="70">
        <v>2394</v>
      </c>
      <c r="E13" s="30" t="e">
        <f>SUM(#REF!)</f>
        <v>#REF!</v>
      </c>
      <c r="F13" s="339">
        <f>F14+F15+F16+F17+F19+F18+F20+F21</f>
        <v>2018</v>
      </c>
      <c r="G13" s="7"/>
      <c r="I13" s="179"/>
      <c r="J13" s="73"/>
      <c r="K13" s="73"/>
      <c r="L13" s="73"/>
      <c r="M13" s="4"/>
    </row>
    <row r="14" spans="1:13" ht="15" customHeight="1">
      <c r="A14" s="335"/>
      <c r="B14" s="336" t="s">
        <v>687</v>
      </c>
      <c r="C14" s="520"/>
      <c r="D14" s="72"/>
      <c r="E14" s="520"/>
      <c r="F14" s="525">
        <v>400</v>
      </c>
      <c r="G14" s="7"/>
      <c r="I14" s="179"/>
      <c r="J14" s="73"/>
      <c r="K14" s="73"/>
      <c r="L14" s="73"/>
      <c r="M14" s="4"/>
    </row>
    <row r="15" spans="1:13" ht="15" customHeight="1">
      <c r="A15" s="335"/>
      <c r="B15" s="336" t="s">
        <v>689</v>
      </c>
      <c r="C15" s="520"/>
      <c r="D15" s="72"/>
      <c r="E15" s="520"/>
      <c r="F15" s="525">
        <v>200</v>
      </c>
      <c r="G15" s="7"/>
      <c r="I15" s="179"/>
      <c r="J15" s="73"/>
      <c r="K15" s="73"/>
      <c r="L15" s="73"/>
      <c r="M15" s="4"/>
    </row>
    <row r="16" spans="1:13" ht="15" customHeight="1">
      <c r="A16" s="335"/>
      <c r="B16" s="336" t="s">
        <v>490</v>
      </c>
      <c r="C16" s="520"/>
      <c r="D16" s="72"/>
      <c r="E16" s="520"/>
      <c r="F16" s="525">
        <v>100</v>
      </c>
      <c r="G16" s="7"/>
      <c r="I16" s="179"/>
      <c r="J16" s="73"/>
      <c r="K16" s="73"/>
      <c r="L16" s="73"/>
      <c r="M16" s="4"/>
    </row>
    <row r="17" spans="1:13" ht="15" customHeight="1">
      <c r="A17" s="335"/>
      <c r="B17" s="336" t="s">
        <v>688</v>
      </c>
      <c r="C17" s="520"/>
      <c r="D17" s="72"/>
      <c r="E17" s="520"/>
      <c r="F17" s="525">
        <v>300</v>
      </c>
      <c r="G17" s="7"/>
      <c r="I17" s="179"/>
      <c r="J17" s="73"/>
      <c r="K17" s="73"/>
      <c r="L17" s="73"/>
      <c r="M17" s="4"/>
    </row>
    <row r="18" spans="1:13" ht="15" customHeight="1">
      <c r="A18" s="335"/>
      <c r="B18" s="336" t="s">
        <v>690</v>
      </c>
      <c r="C18" s="520"/>
      <c r="D18" s="72"/>
      <c r="E18" s="520"/>
      <c r="F18" s="525">
        <v>200</v>
      </c>
      <c r="G18" s="7"/>
      <c r="I18" s="179"/>
      <c r="J18" s="73"/>
      <c r="K18" s="73"/>
      <c r="L18" s="73"/>
      <c r="M18" s="4"/>
    </row>
    <row r="19" spans="1:13" ht="15" customHeight="1">
      <c r="A19" s="335"/>
      <c r="B19" s="336" t="s">
        <v>691</v>
      </c>
      <c r="C19" s="30"/>
      <c r="D19" s="31"/>
      <c r="E19" s="30" t="e">
        <f>SUM(#REF!)</f>
        <v>#REF!</v>
      </c>
      <c r="F19" s="526">
        <v>400</v>
      </c>
      <c r="G19" s="7"/>
      <c r="I19" s="179"/>
      <c r="J19" s="73"/>
      <c r="K19" s="73"/>
      <c r="L19" s="73"/>
      <c r="M19" s="4"/>
    </row>
    <row r="20" spans="1:13" ht="15" customHeight="1">
      <c r="A20" s="521"/>
      <c r="B20" s="522" t="s">
        <v>692</v>
      </c>
      <c r="C20" s="523"/>
      <c r="D20" s="524"/>
      <c r="E20" s="523"/>
      <c r="F20" s="527">
        <v>320</v>
      </c>
      <c r="G20" s="7"/>
      <c r="I20" s="179"/>
      <c r="J20" s="73"/>
      <c r="K20" s="73"/>
      <c r="L20" s="73"/>
      <c r="M20" s="4"/>
    </row>
    <row r="21" spans="1:13" ht="15" customHeight="1">
      <c r="A21" s="521"/>
      <c r="B21" s="522" t="s">
        <v>384</v>
      </c>
      <c r="C21" s="523"/>
      <c r="D21" s="524"/>
      <c r="E21" s="523"/>
      <c r="F21" s="527">
        <v>98</v>
      </c>
      <c r="G21" s="7"/>
      <c r="I21" s="179"/>
      <c r="J21" s="73"/>
      <c r="K21" s="73"/>
      <c r="L21" s="73"/>
      <c r="M21" s="4"/>
    </row>
    <row r="22" spans="1:13" ht="15" customHeight="1" thickBot="1">
      <c r="A22" s="340"/>
      <c r="B22" s="341" t="s">
        <v>349</v>
      </c>
      <c r="C22" s="342"/>
      <c r="D22" s="342">
        <f>SUM(D11:D13)</f>
        <v>2500</v>
      </c>
      <c r="E22" s="342" t="e">
        <f>SUM(E11:E13)</f>
        <v>#REF!</v>
      </c>
      <c r="F22" s="342">
        <f>SUM(F11:F13)</f>
        <v>2500</v>
      </c>
      <c r="G22" s="73"/>
      <c r="I22" s="179"/>
      <c r="J22" s="73"/>
      <c r="K22" s="73"/>
      <c r="L22" s="73"/>
      <c r="M22" s="4"/>
    </row>
    <row r="23" spans="1:13" ht="15" customHeight="1" thickTop="1">
      <c r="A23" s="184"/>
      <c r="B23" s="181"/>
      <c r="C23" s="33"/>
      <c r="D23" s="33"/>
      <c r="E23" s="33"/>
      <c r="F23" s="33"/>
      <c r="I23" s="181"/>
      <c r="J23" s="33"/>
      <c r="K23" s="180"/>
      <c r="L23" s="33"/>
      <c r="M23" s="4"/>
    </row>
    <row r="24" spans="1:13" ht="15" customHeight="1">
      <c r="A24" s="184"/>
      <c r="B24" s="181"/>
      <c r="C24" s="33"/>
      <c r="D24" s="33"/>
      <c r="E24" s="33"/>
      <c r="F24" s="33"/>
      <c r="I24" s="181"/>
      <c r="J24" s="33"/>
      <c r="K24" s="180"/>
      <c r="L24" s="33"/>
      <c r="M24" s="4"/>
    </row>
    <row r="25" spans="1:13" ht="15" customHeight="1">
      <c r="A25" s="2"/>
      <c r="B25" s="3"/>
      <c r="C25" s="3"/>
      <c r="D25" s="3"/>
      <c r="E25" s="33"/>
      <c r="F25" s="33"/>
      <c r="I25" s="4"/>
      <c r="J25" s="4"/>
      <c r="K25" s="4"/>
      <c r="L25" s="4"/>
      <c r="M25" s="4"/>
    </row>
    <row r="26" spans="1:13" ht="15" customHeight="1">
      <c r="A26" s="2"/>
      <c r="B26" s="3"/>
      <c r="C26" s="22"/>
      <c r="D26" s="22"/>
      <c r="E26" s="24"/>
      <c r="F26" s="24"/>
      <c r="G26" s="4"/>
      <c r="I26" s="4"/>
      <c r="J26" s="4"/>
      <c r="K26" s="4"/>
      <c r="L26" s="186"/>
      <c r="M26" s="4"/>
    </row>
    <row r="27" spans="1:13" ht="15" customHeight="1">
      <c r="A27" s="2"/>
      <c r="B27" s="187"/>
      <c r="C27" s="188"/>
      <c r="D27" s="188"/>
      <c r="E27" s="188"/>
      <c r="F27" s="188"/>
      <c r="I27" s="4"/>
      <c r="J27" s="4"/>
      <c r="K27" s="4"/>
      <c r="L27" s="4"/>
      <c r="M27" s="4"/>
    </row>
    <row r="28" spans="1:13" ht="15" customHeight="1">
      <c r="A28" s="2"/>
      <c r="B28" s="188"/>
      <c r="C28" s="188"/>
      <c r="D28" s="188"/>
      <c r="E28" s="188"/>
      <c r="F28" s="188"/>
      <c r="I28" s="4"/>
      <c r="J28" s="4"/>
      <c r="K28" s="4"/>
      <c r="L28" s="4"/>
      <c r="M28" s="4"/>
    </row>
    <row r="29" spans="1:13" ht="27" customHeight="1">
      <c r="A29" s="2"/>
      <c r="B29" s="188"/>
      <c r="C29" s="188"/>
      <c r="D29" s="188"/>
      <c r="E29" s="188"/>
      <c r="F29" s="188"/>
      <c r="I29" s="4"/>
      <c r="J29" s="4"/>
      <c r="K29" s="4"/>
      <c r="L29" s="4"/>
      <c r="M29" s="4"/>
    </row>
    <row r="30" spans="1:13" ht="15" customHeight="1">
      <c r="A30" s="2"/>
      <c r="B30" s="188"/>
      <c r="C30" s="188"/>
      <c r="D30" s="188"/>
      <c r="E30" s="188"/>
      <c r="F30" s="188"/>
      <c r="I30" s="4"/>
      <c r="J30" s="4"/>
      <c r="K30" s="4"/>
      <c r="L30" s="4"/>
      <c r="M30" s="4"/>
    </row>
    <row r="31" spans="1:13" ht="15" customHeight="1">
      <c r="A31" s="2"/>
      <c r="B31" s="188"/>
      <c r="C31" s="188"/>
      <c r="D31" s="188"/>
      <c r="E31" s="188"/>
      <c r="F31" s="188"/>
      <c r="I31" s="4"/>
      <c r="J31" s="4"/>
      <c r="K31" s="4"/>
      <c r="L31" s="4"/>
      <c r="M31" s="4"/>
    </row>
    <row r="32" spans="1:13" ht="15" customHeight="1">
      <c r="A32" s="2"/>
      <c r="B32" s="188"/>
      <c r="C32" s="188"/>
      <c r="D32" s="188"/>
      <c r="E32" s="188"/>
      <c r="F32" s="188"/>
      <c r="I32" s="4"/>
      <c r="J32" s="4"/>
      <c r="K32" s="4"/>
      <c r="L32" s="4"/>
      <c r="M32" s="4"/>
    </row>
    <row r="33" spans="1:13" ht="15" customHeight="1">
      <c r="A33" s="2"/>
      <c r="B33" s="188"/>
      <c r="C33" s="188"/>
      <c r="D33" s="188"/>
      <c r="E33" s="188"/>
      <c r="F33" s="188"/>
      <c r="I33" s="4"/>
      <c r="J33" s="4"/>
      <c r="K33" s="4"/>
      <c r="L33" s="4"/>
      <c r="M33" s="4"/>
    </row>
    <row r="34" spans="1:13" ht="15" customHeight="1">
      <c r="A34" s="2"/>
      <c r="B34" s="189"/>
      <c r="C34" s="188"/>
      <c r="D34" s="188"/>
      <c r="E34" s="188"/>
      <c r="F34" s="188"/>
      <c r="I34" s="4"/>
      <c r="J34" s="4"/>
      <c r="K34" s="4"/>
      <c r="L34" s="4"/>
      <c r="M34" s="4"/>
    </row>
    <row r="35" spans="2:13" ht="12.75">
      <c r="B35" s="188"/>
      <c r="C35" s="4"/>
      <c r="D35" s="4"/>
      <c r="E35" s="188"/>
      <c r="F35" s="188"/>
      <c r="I35" s="4"/>
      <c r="J35" s="4"/>
      <c r="K35" s="4"/>
      <c r="L35" s="4"/>
      <c r="M35" s="4"/>
    </row>
    <row r="36" spans="2:13" ht="12.75">
      <c r="B36" s="188"/>
      <c r="C36" s="4"/>
      <c r="D36" s="4"/>
      <c r="E36" s="188"/>
      <c r="F36" s="188"/>
      <c r="I36" s="4"/>
      <c r="J36" s="4"/>
      <c r="K36" s="4"/>
      <c r="L36" s="4"/>
      <c r="M36" s="4"/>
    </row>
    <row r="37" spans="2:13" ht="12.75">
      <c r="B37" s="188"/>
      <c r="C37" s="4"/>
      <c r="D37" s="4"/>
      <c r="E37" s="188"/>
      <c r="F37" s="188"/>
      <c r="I37" s="4"/>
      <c r="J37" s="4"/>
      <c r="K37" s="4"/>
      <c r="L37" s="4"/>
      <c r="M37" s="4"/>
    </row>
    <row r="38" spans="2:13" ht="12.75">
      <c r="B38" s="188"/>
      <c r="C38" s="4"/>
      <c r="D38" s="4"/>
      <c r="E38" s="4"/>
      <c r="F38" s="4"/>
      <c r="I38" s="4"/>
      <c r="J38" s="4"/>
      <c r="K38" s="4"/>
      <c r="L38" s="4"/>
      <c r="M38" s="4"/>
    </row>
    <row r="39" spans="2:13" ht="12.75">
      <c r="B39" s="4"/>
      <c r="C39" s="4"/>
      <c r="D39" s="4"/>
      <c r="E39" s="4"/>
      <c r="F39" s="4"/>
      <c r="I39" s="4"/>
      <c r="J39" s="4"/>
      <c r="K39" s="4"/>
      <c r="L39" s="4"/>
      <c r="M39" s="4"/>
    </row>
    <row r="40" spans="2:13" ht="12.75">
      <c r="B40" s="4"/>
      <c r="C40" s="4"/>
      <c r="D40" s="4"/>
      <c r="E40" s="4"/>
      <c r="F40" s="4"/>
      <c r="I40" s="4"/>
      <c r="J40" s="4"/>
      <c r="K40" s="4"/>
      <c r="L40" s="4"/>
      <c r="M40" s="4"/>
    </row>
    <row r="41" spans="2:13" ht="12.75">
      <c r="B41" s="4"/>
      <c r="C41" s="4"/>
      <c r="D41" s="4"/>
      <c r="E41" s="4"/>
      <c r="F41" s="4"/>
      <c r="I41" s="4"/>
      <c r="J41" s="4"/>
      <c r="K41" s="4"/>
      <c r="L41" s="4"/>
      <c r="M41" s="4"/>
    </row>
    <row r="42" spans="2:13" ht="12.75">
      <c r="B42" s="4"/>
      <c r="C42" s="4"/>
      <c r="D42" s="4"/>
      <c r="E42" s="4"/>
      <c r="F42" s="4"/>
      <c r="I42" s="4"/>
      <c r="J42" s="4"/>
      <c r="K42" s="4"/>
      <c r="L42" s="4"/>
      <c r="M42" s="4"/>
    </row>
    <row r="43" spans="2:13" ht="12.75">
      <c r="B43" s="4"/>
      <c r="C43" s="4"/>
      <c r="D43" s="4"/>
      <c r="E43" s="4"/>
      <c r="F43" s="4"/>
      <c r="I43" s="4"/>
      <c r="J43" s="4"/>
      <c r="K43" s="4"/>
      <c r="L43" s="4"/>
      <c r="M43" s="4"/>
    </row>
    <row r="44" spans="2:13" ht="12.75">
      <c r="B44" s="188"/>
      <c r="C44" s="4"/>
      <c r="D44" s="4"/>
      <c r="E44" s="188"/>
      <c r="F44" s="188"/>
      <c r="I44" s="4"/>
      <c r="J44" s="4"/>
      <c r="K44" s="4"/>
      <c r="L44" s="4"/>
      <c r="M44" s="4"/>
    </row>
    <row r="45" spans="2:13" ht="13.5">
      <c r="B45" s="189"/>
      <c r="C45" s="4"/>
      <c r="D45" s="4"/>
      <c r="E45" s="4"/>
      <c r="F45" s="4"/>
      <c r="I45" s="4"/>
      <c r="J45" s="4"/>
      <c r="K45" s="4"/>
      <c r="L45" s="4"/>
      <c r="M45" s="4"/>
    </row>
    <row r="46" spans="2:13" ht="12.75">
      <c r="B46" s="188"/>
      <c r="C46" s="4"/>
      <c r="D46" s="4"/>
      <c r="E46" s="4"/>
      <c r="F46" s="4"/>
      <c r="I46" s="4"/>
      <c r="J46" s="4"/>
      <c r="K46" s="4"/>
      <c r="L46" s="4"/>
      <c r="M46" s="4"/>
    </row>
    <row r="47" spans="2:13" ht="12.75">
      <c r="B47" s="4"/>
      <c r="C47" s="4"/>
      <c r="D47" s="4"/>
      <c r="E47" s="4"/>
      <c r="F47" s="4"/>
      <c r="I47" s="4"/>
      <c r="J47" s="4"/>
      <c r="K47" s="4"/>
      <c r="L47" s="4"/>
      <c r="M47" s="4"/>
    </row>
    <row r="48" spans="2:13" ht="12.75">
      <c r="B48" s="4"/>
      <c r="C48" s="4"/>
      <c r="D48" s="4"/>
      <c r="E48" s="4"/>
      <c r="F48" s="4"/>
      <c r="I48" s="4"/>
      <c r="J48" s="4"/>
      <c r="K48" s="4"/>
      <c r="L48" s="4"/>
      <c r="M48" s="4"/>
    </row>
    <row r="49" spans="2:13" ht="12.75">
      <c r="B49" s="4"/>
      <c r="C49" s="4"/>
      <c r="D49" s="4"/>
      <c r="E49" s="4"/>
      <c r="F49" s="4"/>
      <c r="I49" s="4"/>
      <c r="J49" s="4"/>
      <c r="K49" s="4"/>
      <c r="L49" s="4"/>
      <c r="M49" s="4"/>
    </row>
    <row r="50" spans="2:13" ht="12.75">
      <c r="B50" s="4"/>
      <c r="C50" s="4"/>
      <c r="D50" s="4"/>
      <c r="E50" s="4"/>
      <c r="F50" s="4"/>
      <c r="I50" s="4"/>
      <c r="J50" s="4"/>
      <c r="K50" s="4"/>
      <c r="L50" s="4"/>
      <c r="M50" s="4"/>
    </row>
    <row r="51" spans="2:13" ht="12.75">
      <c r="B51" s="4"/>
      <c r="C51" s="4"/>
      <c r="D51" s="4"/>
      <c r="E51" s="4"/>
      <c r="F51" s="4"/>
      <c r="I51" s="4"/>
      <c r="J51" s="4"/>
      <c r="K51" s="4"/>
      <c r="L51" s="4"/>
      <c r="M51" s="4"/>
    </row>
    <row r="52" spans="2:13" ht="12.75">
      <c r="B52" s="4"/>
      <c r="C52" s="4"/>
      <c r="D52" s="4"/>
      <c r="E52" s="4"/>
      <c r="F52" s="4"/>
      <c r="I52" s="4"/>
      <c r="J52" s="4"/>
      <c r="K52" s="4"/>
      <c r="L52" s="4"/>
      <c r="M52" s="4"/>
    </row>
    <row r="53" spans="2:13" ht="12.75">
      <c r="B53" s="4"/>
      <c r="C53" s="4"/>
      <c r="D53" s="4"/>
      <c r="E53" s="4"/>
      <c r="F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I56" s="4"/>
      <c r="J56" s="4"/>
      <c r="K56" s="4"/>
      <c r="L56" s="4"/>
      <c r="M56" s="4"/>
    </row>
    <row r="57" spans="2:13" ht="13.5">
      <c r="B57" s="189"/>
      <c r="C57" s="4"/>
      <c r="D57" s="4"/>
      <c r="E57" s="4"/>
      <c r="F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I60" s="4"/>
      <c r="J60" s="4"/>
      <c r="K60" s="4"/>
      <c r="L60" s="4"/>
      <c r="M60" s="4"/>
    </row>
    <row r="61" spans="2:13" ht="13.5">
      <c r="B61" s="190"/>
      <c r="C61" s="4"/>
      <c r="D61" s="4"/>
      <c r="E61" s="4"/>
      <c r="F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I89" s="4"/>
      <c r="J89" s="4"/>
      <c r="K89" s="4"/>
      <c r="L89" s="4"/>
      <c r="M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</sheetData>
  <sheetProtection/>
  <mergeCells count="11">
    <mergeCell ref="B3:E3"/>
    <mergeCell ref="B4:E4"/>
    <mergeCell ref="B5:E5"/>
    <mergeCell ref="A1:D1"/>
    <mergeCell ref="B2:E2"/>
    <mergeCell ref="B9:B10"/>
    <mergeCell ref="B7:F7"/>
    <mergeCell ref="F9:F10"/>
    <mergeCell ref="C9:C10"/>
    <mergeCell ref="D9:D10"/>
    <mergeCell ref="E9:E1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229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4.7109375" style="0" customWidth="1"/>
    <col min="2" max="2" width="40.28125" style="0" customWidth="1"/>
    <col min="3" max="3" width="12.140625" style="0" customWidth="1"/>
    <col min="4" max="4" width="13.00390625" style="0" customWidth="1"/>
    <col min="5" max="5" width="11.140625" style="0" hidden="1" customWidth="1"/>
    <col min="6" max="6" width="0.13671875" style="0" customWidth="1"/>
    <col min="7" max="7" width="11.7109375" style="0" customWidth="1"/>
    <col min="8" max="8" width="3.8515625" style="0" customWidth="1"/>
    <col min="9" max="9" width="12.00390625" style="0" hidden="1" customWidth="1"/>
  </cols>
  <sheetData>
    <row r="1" spans="1:7" ht="16.5" thickTop="1">
      <c r="A1" s="1036" t="s">
        <v>721</v>
      </c>
      <c r="B1" s="1037"/>
      <c r="C1" s="1037"/>
      <c r="D1" s="1037"/>
      <c r="E1" s="267"/>
      <c r="F1" s="267"/>
      <c r="G1" s="950"/>
    </row>
    <row r="2" spans="1:7" ht="15.75">
      <c r="A2" s="610"/>
      <c r="B2" s="1042" t="s">
        <v>984</v>
      </c>
      <c r="C2" s="1043"/>
      <c r="D2" s="1043"/>
      <c r="E2" s="1043"/>
      <c r="F2" s="1043"/>
      <c r="G2" s="1044"/>
    </row>
    <row r="3" spans="1:7" ht="12.75">
      <c r="A3" s="1004" t="s">
        <v>722</v>
      </c>
      <c r="B3" s="1005"/>
      <c r="C3" s="1005"/>
      <c r="D3" s="1005"/>
      <c r="E3" s="1039"/>
      <c r="F3" s="1039"/>
      <c r="G3" s="1040"/>
    </row>
    <row r="4" spans="1:7" ht="16.5" thickBot="1">
      <c r="A4" s="1038"/>
      <c r="B4" s="1020"/>
      <c r="C4" s="1020"/>
      <c r="D4" s="1020"/>
      <c r="E4" s="954"/>
      <c r="F4" s="954"/>
      <c r="G4" s="955"/>
    </row>
    <row r="5" spans="1:7" ht="16.5" thickBot="1">
      <c r="A5" s="268"/>
      <c r="B5" s="92"/>
      <c r="C5" s="92"/>
      <c r="D5" s="92" t="s">
        <v>504</v>
      </c>
      <c r="E5" s="93"/>
      <c r="F5" s="92"/>
      <c r="G5" s="532"/>
    </row>
    <row r="6" spans="1:7" ht="31.5" customHeight="1" thickTop="1">
      <c r="A6" s="269" t="s">
        <v>365</v>
      </c>
      <c r="B6" s="1018" t="s">
        <v>254</v>
      </c>
      <c r="C6" s="1018" t="s">
        <v>523</v>
      </c>
      <c r="D6" s="1022" t="s">
        <v>557</v>
      </c>
      <c r="E6" s="1034"/>
      <c r="F6" s="424" t="s">
        <v>606</v>
      </c>
      <c r="G6" s="1041" t="s">
        <v>598</v>
      </c>
    </row>
    <row r="7" spans="1:10" ht="36.75" customHeight="1" thickBot="1">
      <c r="A7" s="270" t="s">
        <v>366</v>
      </c>
      <c r="B7" s="1019"/>
      <c r="C7" s="1019"/>
      <c r="D7" s="1019"/>
      <c r="E7" s="1035"/>
      <c r="F7" s="428">
        <v>39782</v>
      </c>
      <c r="G7" s="1019"/>
      <c r="J7" s="4"/>
    </row>
    <row r="8" spans="1:10" ht="15" customHeight="1">
      <c r="A8" s="271" t="s">
        <v>367</v>
      </c>
      <c r="B8" s="15" t="s">
        <v>368</v>
      </c>
      <c r="C8" s="166">
        <v>295594</v>
      </c>
      <c r="D8" s="166">
        <v>314674</v>
      </c>
      <c r="E8" s="416"/>
      <c r="F8" s="425">
        <v>240556</v>
      </c>
      <c r="G8" s="337">
        <v>280405</v>
      </c>
      <c r="H8" s="7"/>
      <c r="J8" s="4"/>
    </row>
    <row r="9" spans="1:10" ht="15" customHeight="1">
      <c r="A9" s="272" t="s">
        <v>369</v>
      </c>
      <c r="B9" s="16" t="s">
        <v>370</v>
      </c>
      <c r="C9" s="166">
        <v>85143</v>
      </c>
      <c r="D9" s="166">
        <v>91235</v>
      </c>
      <c r="E9" s="416"/>
      <c r="F9" s="426">
        <v>68072</v>
      </c>
      <c r="G9" s="338">
        <v>81730</v>
      </c>
      <c r="H9" s="7"/>
      <c r="J9" s="4"/>
    </row>
    <row r="10" spans="1:10" ht="15" customHeight="1">
      <c r="A10" s="272" t="s">
        <v>273</v>
      </c>
      <c r="B10" s="16" t="s">
        <v>371</v>
      </c>
      <c r="C10" s="30">
        <f>SUM(C12:C48)</f>
        <v>602424</v>
      </c>
      <c r="D10" s="30">
        <f>SUM(D12:D48)</f>
        <v>643945</v>
      </c>
      <c r="E10" s="30">
        <f>SUM(E12:E48)</f>
        <v>0</v>
      </c>
      <c r="F10" s="530">
        <f>SUM(F12:F49)</f>
        <v>508048</v>
      </c>
      <c r="G10" s="339">
        <f>G12+G13+G14+G15+G16+G17+G18+G19+G20+G21+G22+G23+G24+G25+G26+G27+G28+G29+G30+G31+G32+G33+G34+G35+G36+G37+G38+G39+G40+G41+G42+G43+G44+G46+G45+G47+G48+G49</f>
        <v>697370</v>
      </c>
      <c r="H10" s="73"/>
      <c r="J10" s="4"/>
    </row>
    <row r="11" spans="1:10" ht="15" customHeight="1">
      <c r="A11" s="1028"/>
      <c r="B11" s="17" t="s">
        <v>372</v>
      </c>
      <c r="C11" s="31"/>
      <c r="D11" s="32"/>
      <c r="E11" s="344"/>
      <c r="F11" s="344"/>
      <c r="G11" s="526"/>
      <c r="H11" s="4"/>
      <c r="J11" s="4"/>
    </row>
    <row r="12" spans="1:10" ht="15" customHeight="1">
      <c r="A12" s="1029"/>
      <c r="B12" s="18" t="s">
        <v>373</v>
      </c>
      <c r="C12" s="74">
        <v>100</v>
      </c>
      <c r="D12" s="74">
        <v>100</v>
      </c>
      <c r="E12" s="417"/>
      <c r="F12" s="427"/>
      <c r="G12" s="74">
        <v>96</v>
      </c>
      <c r="H12" s="7"/>
      <c r="J12" s="4"/>
    </row>
    <row r="13" spans="1:10" ht="15" customHeight="1">
      <c r="A13" s="1029"/>
      <c r="B13" s="18" t="s">
        <v>374</v>
      </c>
      <c r="C13" s="74">
        <v>4500</v>
      </c>
      <c r="D13" s="74">
        <v>6338</v>
      </c>
      <c r="E13" s="417"/>
      <c r="F13" s="427">
        <v>6246</v>
      </c>
      <c r="G13" s="74">
        <v>4992</v>
      </c>
      <c r="H13" s="7"/>
      <c r="J13" s="4"/>
    </row>
    <row r="14" spans="1:10" ht="15" customHeight="1">
      <c r="A14" s="1029"/>
      <c r="B14" s="18" t="s">
        <v>489</v>
      </c>
      <c r="C14" s="74">
        <v>300</v>
      </c>
      <c r="D14" s="74">
        <v>1200</v>
      </c>
      <c r="E14" s="417"/>
      <c r="F14" s="427">
        <v>1085</v>
      </c>
      <c r="G14" s="74">
        <v>960</v>
      </c>
      <c r="H14" s="7"/>
      <c r="J14" s="4"/>
    </row>
    <row r="15" spans="1:10" ht="15" customHeight="1">
      <c r="A15" s="1029"/>
      <c r="B15" s="18" t="s">
        <v>490</v>
      </c>
      <c r="C15" s="74">
        <v>1500</v>
      </c>
      <c r="D15" s="74">
        <v>1098</v>
      </c>
      <c r="E15" s="417"/>
      <c r="F15" s="427">
        <v>1166</v>
      </c>
      <c r="G15" s="74">
        <v>576</v>
      </c>
      <c r="H15" s="7"/>
      <c r="J15" s="4"/>
    </row>
    <row r="16" spans="1:10" ht="15" customHeight="1">
      <c r="A16" s="1029"/>
      <c r="B16" s="18" t="s">
        <v>491</v>
      </c>
      <c r="C16" s="74">
        <v>1100</v>
      </c>
      <c r="D16" s="74">
        <v>1202</v>
      </c>
      <c r="E16" s="417"/>
      <c r="F16" s="427">
        <v>853</v>
      </c>
      <c r="G16" s="74">
        <v>960</v>
      </c>
      <c r="H16" s="7"/>
      <c r="J16" s="4"/>
    </row>
    <row r="17" spans="1:10" ht="15" customHeight="1">
      <c r="A17" s="1029"/>
      <c r="B17" s="18" t="s">
        <v>375</v>
      </c>
      <c r="C17" s="74">
        <v>4000</v>
      </c>
      <c r="D17" s="74">
        <v>4011</v>
      </c>
      <c r="E17" s="417"/>
      <c r="F17" s="427">
        <v>2972</v>
      </c>
      <c r="G17" s="74">
        <v>3360</v>
      </c>
      <c r="H17" s="7"/>
      <c r="I17" s="58"/>
      <c r="J17" s="4"/>
    </row>
    <row r="18" spans="1:10" ht="15" customHeight="1">
      <c r="A18" s="1029"/>
      <c r="B18" s="18" t="s">
        <v>376</v>
      </c>
      <c r="C18" s="74">
        <v>2500</v>
      </c>
      <c r="D18" s="74">
        <v>4090</v>
      </c>
      <c r="E18" s="417"/>
      <c r="F18" s="427">
        <v>3807</v>
      </c>
      <c r="G18" s="74">
        <v>3840</v>
      </c>
      <c r="H18" s="7"/>
      <c r="I18" s="41"/>
      <c r="J18" s="4"/>
    </row>
    <row r="19" spans="1:10" ht="15" customHeight="1">
      <c r="A19" s="1029"/>
      <c r="B19" s="18" t="s">
        <v>377</v>
      </c>
      <c r="C19" s="74">
        <v>420</v>
      </c>
      <c r="D19" s="74">
        <v>440</v>
      </c>
      <c r="E19" s="417"/>
      <c r="F19" s="427">
        <v>433</v>
      </c>
      <c r="G19" s="74">
        <v>432</v>
      </c>
      <c r="H19" s="7"/>
      <c r="I19" s="41"/>
      <c r="J19" s="4"/>
    </row>
    <row r="20" spans="1:10" ht="15" customHeight="1">
      <c r="A20" s="1029"/>
      <c r="B20" s="18" t="s">
        <v>378</v>
      </c>
      <c r="C20" s="75">
        <v>2400</v>
      </c>
      <c r="D20" s="75">
        <v>2429</v>
      </c>
      <c r="E20" s="418"/>
      <c r="F20" s="182">
        <v>1583</v>
      </c>
      <c r="G20" s="533">
        <v>1728</v>
      </c>
      <c r="H20" s="7"/>
      <c r="I20" s="57"/>
      <c r="J20" s="4"/>
    </row>
    <row r="21" spans="1:10" ht="15" customHeight="1">
      <c r="A21" s="1029"/>
      <c r="B21" s="18" t="s">
        <v>492</v>
      </c>
      <c r="C21" s="74">
        <v>3500</v>
      </c>
      <c r="D21" s="74">
        <v>3500</v>
      </c>
      <c r="E21" s="417"/>
      <c r="F21" s="427">
        <v>2645</v>
      </c>
      <c r="G21" s="74">
        <v>2496</v>
      </c>
      <c r="H21" s="7"/>
      <c r="J21" s="4"/>
    </row>
    <row r="22" spans="1:10" ht="15" customHeight="1">
      <c r="A22" s="1029"/>
      <c r="B22" s="18" t="s">
        <v>493</v>
      </c>
      <c r="C22" s="74">
        <v>800</v>
      </c>
      <c r="D22" s="74">
        <v>800</v>
      </c>
      <c r="E22" s="417"/>
      <c r="F22" s="427">
        <v>614</v>
      </c>
      <c r="G22" s="74">
        <v>768</v>
      </c>
      <c r="H22" s="7"/>
      <c r="J22" s="4"/>
    </row>
    <row r="23" spans="1:10" ht="15" customHeight="1">
      <c r="A23" s="1029"/>
      <c r="B23" s="18" t="s">
        <v>379</v>
      </c>
      <c r="C23" s="74">
        <v>50000</v>
      </c>
      <c r="D23" s="74">
        <v>54958</v>
      </c>
      <c r="E23" s="417"/>
      <c r="F23" s="427">
        <v>46333</v>
      </c>
      <c r="G23" s="74">
        <v>48960</v>
      </c>
      <c r="H23" s="7"/>
      <c r="J23" s="4"/>
    </row>
    <row r="24" spans="1:10" ht="15" customHeight="1">
      <c r="A24" s="1029"/>
      <c r="B24" s="18" t="s">
        <v>380</v>
      </c>
      <c r="C24" s="31">
        <v>46000</v>
      </c>
      <c r="D24" s="31">
        <v>49418</v>
      </c>
      <c r="E24" s="344"/>
      <c r="F24" s="344">
        <v>46027</v>
      </c>
      <c r="G24" s="526">
        <v>49920</v>
      </c>
      <c r="H24" s="7"/>
      <c r="J24" s="4"/>
    </row>
    <row r="25" spans="1:10" ht="15" customHeight="1">
      <c r="A25" s="1029"/>
      <c r="B25" s="18" t="s">
        <v>594</v>
      </c>
      <c r="C25" s="31">
        <v>5500</v>
      </c>
      <c r="D25" s="31">
        <v>5500</v>
      </c>
      <c r="E25" s="344"/>
      <c r="F25" s="344">
        <v>2939</v>
      </c>
      <c r="G25" s="526">
        <v>4800</v>
      </c>
      <c r="H25" s="7"/>
      <c r="J25" s="4"/>
    </row>
    <row r="26" spans="1:10" ht="15" customHeight="1">
      <c r="A26" s="1029"/>
      <c r="B26" s="18" t="s">
        <v>381</v>
      </c>
      <c r="C26" s="31">
        <v>3600</v>
      </c>
      <c r="D26" s="31">
        <v>3600</v>
      </c>
      <c r="E26" s="344"/>
      <c r="F26" s="344">
        <v>3102</v>
      </c>
      <c r="G26" s="526">
        <v>3456</v>
      </c>
      <c r="H26" s="7"/>
      <c r="J26" s="4"/>
    </row>
    <row r="27" spans="1:10" ht="15" customHeight="1">
      <c r="A27" s="1029"/>
      <c r="B27" s="18" t="s">
        <v>382</v>
      </c>
      <c r="C27" s="31">
        <v>24000</v>
      </c>
      <c r="D27" s="31">
        <v>31031</v>
      </c>
      <c r="E27" s="344"/>
      <c r="F27" s="344">
        <v>24659</v>
      </c>
      <c r="G27" s="526">
        <v>26880</v>
      </c>
      <c r="H27" s="7"/>
      <c r="J27" s="4"/>
    </row>
    <row r="28" spans="1:10" ht="30.75" customHeight="1">
      <c r="A28" s="1029"/>
      <c r="B28" s="18" t="s">
        <v>553</v>
      </c>
      <c r="C28" s="31">
        <v>33000</v>
      </c>
      <c r="D28" s="31">
        <v>37928</v>
      </c>
      <c r="E28" s="344"/>
      <c r="F28" s="344">
        <v>33066</v>
      </c>
      <c r="G28" s="526">
        <v>46500</v>
      </c>
      <c r="H28" s="7"/>
      <c r="J28" s="4"/>
    </row>
    <row r="29" spans="1:10" ht="15" customHeight="1">
      <c r="A29" s="1029"/>
      <c r="B29" s="18" t="s">
        <v>383</v>
      </c>
      <c r="C29" s="31">
        <v>400</v>
      </c>
      <c r="D29" s="31">
        <v>400</v>
      </c>
      <c r="E29" s="344"/>
      <c r="F29" s="344">
        <v>235</v>
      </c>
      <c r="G29" s="526">
        <v>288</v>
      </c>
      <c r="H29" s="7"/>
      <c r="J29" s="4"/>
    </row>
    <row r="30" spans="1:10" ht="15" customHeight="1">
      <c r="A30" s="1029"/>
      <c r="B30" s="18" t="s">
        <v>596</v>
      </c>
      <c r="C30" s="31">
        <v>5300</v>
      </c>
      <c r="D30" s="31">
        <v>8995</v>
      </c>
      <c r="E30" s="344"/>
      <c r="F30" s="344">
        <v>8584</v>
      </c>
      <c r="G30" s="526">
        <v>8640</v>
      </c>
      <c r="H30" s="7"/>
      <c r="J30" s="4"/>
    </row>
    <row r="31" spans="1:10" ht="26.25" customHeight="1">
      <c r="A31" s="1029"/>
      <c r="B31" s="18" t="s">
        <v>498</v>
      </c>
      <c r="C31" s="31">
        <v>80000</v>
      </c>
      <c r="D31" s="31">
        <v>80351</v>
      </c>
      <c r="E31" s="344"/>
      <c r="F31" s="344">
        <v>60555</v>
      </c>
      <c r="G31" s="526">
        <v>88800</v>
      </c>
      <c r="H31" s="7"/>
      <c r="I31" s="57"/>
      <c r="J31" s="4"/>
    </row>
    <row r="32" spans="1:10" ht="15" customHeight="1">
      <c r="A32" s="1029"/>
      <c r="B32" s="18" t="s">
        <v>384</v>
      </c>
      <c r="C32" s="31">
        <v>2600</v>
      </c>
      <c r="D32" s="31">
        <v>3193</v>
      </c>
      <c r="E32" s="344"/>
      <c r="F32" s="344">
        <v>3044</v>
      </c>
      <c r="G32" s="526">
        <v>2976</v>
      </c>
      <c r="H32" s="7"/>
      <c r="J32" s="4"/>
    </row>
    <row r="33" spans="1:10" ht="15" customHeight="1">
      <c r="A33" s="1029"/>
      <c r="B33" s="18" t="s">
        <v>385</v>
      </c>
      <c r="C33" s="31">
        <v>500</v>
      </c>
      <c r="D33" s="31">
        <v>1417</v>
      </c>
      <c r="E33" s="344"/>
      <c r="F33" s="344">
        <v>1417</v>
      </c>
      <c r="G33" s="526">
        <v>1440</v>
      </c>
      <c r="H33" s="7"/>
      <c r="J33" s="4"/>
    </row>
    <row r="34" spans="1:10" ht="19.5" customHeight="1">
      <c r="A34" s="1029"/>
      <c r="B34" s="18" t="s">
        <v>386</v>
      </c>
      <c r="C34" s="31">
        <v>4000</v>
      </c>
      <c r="D34" s="31">
        <v>4740</v>
      </c>
      <c r="E34" s="344"/>
      <c r="F34" s="344">
        <v>4120</v>
      </c>
      <c r="G34" s="526">
        <v>3840</v>
      </c>
      <c r="H34" s="7"/>
      <c r="J34" s="4"/>
    </row>
    <row r="35" spans="1:10" ht="15" customHeight="1">
      <c r="A35" s="1029"/>
      <c r="B35" s="18" t="s">
        <v>387</v>
      </c>
      <c r="C35" s="31">
        <v>1700</v>
      </c>
      <c r="D35" s="31">
        <v>1700</v>
      </c>
      <c r="E35" s="344"/>
      <c r="F35" s="344">
        <v>335</v>
      </c>
      <c r="G35" s="526">
        <v>480</v>
      </c>
      <c r="H35" s="7"/>
      <c r="I35" s="57"/>
      <c r="J35" s="4"/>
    </row>
    <row r="36" spans="1:10" ht="15" customHeight="1">
      <c r="A36" s="1029"/>
      <c r="B36" s="18" t="s">
        <v>388</v>
      </c>
      <c r="C36" s="31">
        <v>53064</v>
      </c>
      <c r="D36" s="31">
        <v>53204</v>
      </c>
      <c r="E36" s="344"/>
      <c r="F36" s="344">
        <v>40449</v>
      </c>
      <c r="G36" s="526">
        <v>61603</v>
      </c>
      <c r="H36" s="7"/>
      <c r="J36" s="4"/>
    </row>
    <row r="37" spans="1:10" ht="15" customHeight="1">
      <c r="A37" s="1029"/>
      <c r="B37" s="18" t="s">
        <v>501</v>
      </c>
      <c r="C37" s="31">
        <v>15200</v>
      </c>
      <c r="D37" s="31">
        <v>15200</v>
      </c>
      <c r="E37" s="344"/>
      <c r="F37" s="344">
        <v>12265</v>
      </c>
      <c r="G37" s="526">
        <v>14592</v>
      </c>
      <c r="H37" s="7"/>
      <c r="J37" s="4"/>
    </row>
    <row r="38" spans="1:10" ht="15" customHeight="1">
      <c r="A38" s="1029"/>
      <c r="B38" s="18" t="s">
        <v>494</v>
      </c>
      <c r="C38" s="31">
        <v>137140</v>
      </c>
      <c r="D38" s="31">
        <v>117810</v>
      </c>
      <c r="E38" s="344"/>
      <c r="F38" s="344">
        <v>79973</v>
      </c>
      <c r="G38" s="526">
        <v>113747</v>
      </c>
      <c r="H38" s="7"/>
      <c r="J38" s="4"/>
    </row>
    <row r="39" spans="1:10" ht="15" customHeight="1">
      <c r="A39" s="1029"/>
      <c r="B39" s="18" t="s">
        <v>389</v>
      </c>
      <c r="C39" s="31">
        <v>80000</v>
      </c>
      <c r="D39" s="31">
        <v>80000</v>
      </c>
      <c r="E39" s="344"/>
      <c r="F39" s="344">
        <v>56754</v>
      </c>
      <c r="G39" s="526">
        <v>137200</v>
      </c>
      <c r="H39" s="7"/>
      <c r="J39" s="4"/>
    </row>
    <row r="40" spans="1:10" ht="15" customHeight="1">
      <c r="A40" s="1029"/>
      <c r="B40" s="18" t="s">
        <v>390</v>
      </c>
      <c r="C40" s="31">
        <v>11000</v>
      </c>
      <c r="D40" s="31">
        <v>11000</v>
      </c>
      <c r="E40" s="344"/>
      <c r="F40" s="1032">
        <v>18129</v>
      </c>
      <c r="G40" s="526">
        <v>9600</v>
      </c>
      <c r="H40" s="7"/>
      <c r="J40" s="4"/>
    </row>
    <row r="41" spans="1:10" ht="15" customHeight="1">
      <c r="A41" s="1029"/>
      <c r="B41" s="18" t="s">
        <v>499</v>
      </c>
      <c r="C41" s="31">
        <v>10000</v>
      </c>
      <c r="D41" s="31">
        <v>10000</v>
      </c>
      <c r="E41" s="344"/>
      <c r="F41" s="1033"/>
      <c r="G41" s="526">
        <v>10272</v>
      </c>
      <c r="H41" s="7"/>
      <c r="J41" s="4"/>
    </row>
    <row r="42" spans="1:10" ht="15" customHeight="1">
      <c r="A42" s="1029"/>
      <c r="B42" s="18" t="s">
        <v>500</v>
      </c>
      <c r="C42" s="31">
        <v>700</v>
      </c>
      <c r="D42" s="31">
        <v>4000</v>
      </c>
      <c r="E42" s="344"/>
      <c r="F42" s="344">
        <v>4279</v>
      </c>
      <c r="G42" s="526">
        <v>768</v>
      </c>
      <c r="H42" s="7"/>
      <c r="J42" s="4"/>
    </row>
    <row r="43" spans="1:10" ht="15" customHeight="1">
      <c r="A43" s="1029"/>
      <c r="B43" s="329" t="s">
        <v>391</v>
      </c>
      <c r="C43" s="31">
        <v>1800</v>
      </c>
      <c r="D43" s="31">
        <v>22</v>
      </c>
      <c r="E43" s="344"/>
      <c r="F43" s="344"/>
      <c r="G43" s="534"/>
      <c r="H43" s="7"/>
      <c r="J43" s="4"/>
    </row>
    <row r="44" spans="1:10" ht="27.75" customHeight="1">
      <c r="A44" s="1029"/>
      <c r="B44" s="18" t="s">
        <v>392</v>
      </c>
      <c r="C44" s="31">
        <v>3300</v>
      </c>
      <c r="D44" s="31">
        <v>1370</v>
      </c>
      <c r="E44" s="344"/>
      <c r="F44" s="344"/>
      <c r="G44" s="526"/>
      <c r="H44" s="7"/>
      <c r="J44" s="4"/>
    </row>
    <row r="45" spans="1:10" ht="15" customHeight="1">
      <c r="A45" s="1029"/>
      <c r="B45" s="18" t="s">
        <v>393</v>
      </c>
      <c r="C45" s="31">
        <v>1500</v>
      </c>
      <c r="D45" s="31">
        <v>400</v>
      </c>
      <c r="E45" s="344"/>
      <c r="F45" s="344"/>
      <c r="G45" s="526"/>
      <c r="H45" s="7"/>
      <c r="J45" s="4"/>
    </row>
    <row r="46" spans="1:10" ht="15" customHeight="1">
      <c r="A46" s="1029"/>
      <c r="B46" s="18" t="s">
        <v>394</v>
      </c>
      <c r="C46" s="31">
        <v>500</v>
      </c>
      <c r="D46" s="31"/>
      <c r="E46" s="344"/>
      <c r="F46" s="344"/>
      <c r="G46" s="526"/>
      <c r="H46" s="7"/>
      <c r="J46" s="4"/>
    </row>
    <row r="47" spans="1:10" ht="27" customHeight="1">
      <c r="A47" s="1029"/>
      <c r="B47" s="18" t="s">
        <v>506</v>
      </c>
      <c r="C47" s="31">
        <v>10000</v>
      </c>
      <c r="D47" s="31">
        <v>42000</v>
      </c>
      <c r="E47" s="344"/>
      <c r="F47" s="344">
        <v>37844</v>
      </c>
      <c r="G47" s="526">
        <v>40000</v>
      </c>
      <c r="H47" s="7"/>
      <c r="J47" s="4"/>
    </row>
    <row r="48" spans="1:10" ht="15" customHeight="1">
      <c r="A48" s="1029"/>
      <c r="B48" s="18" t="s">
        <v>395</v>
      </c>
      <c r="C48" s="31">
        <v>500</v>
      </c>
      <c r="D48" s="31">
        <v>500</v>
      </c>
      <c r="E48" s="344"/>
      <c r="F48" s="344">
        <v>295</v>
      </c>
      <c r="G48" s="526">
        <v>480</v>
      </c>
      <c r="H48" s="7"/>
      <c r="J48" s="4"/>
    </row>
    <row r="49" spans="1:10" ht="15" customHeight="1">
      <c r="A49" s="1031"/>
      <c r="B49" s="18" t="s">
        <v>609</v>
      </c>
      <c r="C49" s="31"/>
      <c r="D49" s="31"/>
      <c r="E49" s="344"/>
      <c r="F49" s="344">
        <v>2240</v>
      </c>
      <c r="G49" s="526">
        <v>1920</v>
      </c>
      <c r="H49" s="90"/>
      <c r="J49" s="4"/>
    </row>
    <row r="50" spans="1:10" ht="15" customHeight="1">
      <c r="A50" s="272" t="s">
        <v>277</v>
      </c>
      <c r="B50" s="19" t="s">
        <v>396</v>
      </c>
      <c r="C50" s="70">
        <f>C53+C60+C61+C63+C64+C65+C66+C67+C70+C91+C68+C59</f>
        <v>92485</v>
      </c>
      <c r="D50" s="70">
        <f>D53+D61+D63+D64+D65+D66+D67+D70+D91+D68+D59+D60</f>
        <v>86216</v>
      </c>
      <c r="E50" s="70">
        <f>E53+E60+E61+E63+E64+E65+E66+E67+E70+E91+E68+E59</f>
        <v>0</v>
      </c>
      <c r="F50" s="531">
        <f>F53+F60+F61+F63+F64+F65+F66+F67+F70+F91+F68+F59</f>
        <v>0</v>
      </c>
      <c r="G50" s="535">
        <f>G53+G60+G61+G63+G64+G65+G66+G67+G70+G91+G68+G59+G52+G69</f>
        <v>178871</v>
      </c>
      <c r="H50" s="73"/>
      <c r="I50" s="57"/>
      <c r="J50" s="4"/>
    </row>
    <row r="51" spans="1:10" ht="15" customHeight="1">
      <c r="A51" s="1028"/>
      <c r="B51" s="20" t="s">
        <v>397</v>
      </c>
      <c r="C51" s="31"/>
      <c r="D51" s="31"/>
      <c r="E51" s="344"/>
      <c r="F51" s="344"/>
      <c r="G51" s="526"/>
      <c r="H51" s="4"/>
      <c r="J51" s="4"/>
    </row>
    <row r="52" spans="1:10" ht="15" customHeight="1">
      <c r="A52" s="1029"/>
      <c r="B52" s="17" t="s">
        <v>612</v>
      </c>
      <c r="C52" s="31"/>
      <c r="D52" s="31"/>
      <c r="E52" s="344"/>
      <c r="F52" s="344"/>
      <c r="G52" s="526">
        <v>50223</v>
      </c>
      <c r="H52" s="4"/>
      <c r="J52" s="4"/>
    </row>
    <row r="53" spans="1:10" ht="15" customHeight="1">
      <c r="A53" s="1029"/>
      <c r="B53" s="21" t="s">
        <v>398</v>
      </c>
      <c r="C53" s="167">
        <v>5625</v>
      </c>
      <c r="D53" s="167">
        <f>D54+D55+D56+D57+D58</f>
        <v>5760</v>
      </c>
      <c r="E53" s="419"/>
      <c r="F53" s="419"/>
      <c r="G53" s="536">
        <v>2112</v>
      </c>
      <c r="H53" s="7"/>
      <c r="J53" s="4"/>
    </row>
    <row r="54" spans="1:10" ht="15" customHeight="1">
      <c r="A54" s="1029"/>
      <c r="B54" s="18" t="s">
        <v>399</v>
      </c>
      <c r="C54" s="31">
        <v>100</v>
      </c>
      <c r="D54" s="31">
        <v>100</v>
      </c>
      <c r="E54" s="344"/>
      <c r="F54" s="344"/>
      <c r="G54" s="526">
        <v>96</v>
      </c>
      <c r="H54" s="7"/>
      <c r="J54" s="4"/>
    </row>
    <row r="55" spans="1:10" ht="15" customHeight="1">
      <c r="A55" s="1029"/>
      <c r="B55" s="18" t="s">
        <v>529</v>
      </c>
      <c r="C55" s="31">
        <v>3600</v>
      </c>
      <c r="D55" s="31">
        <v>3500</v>
      </c>
      <c r="E55" s="344"/>
      <c r="F55" s="344"/>
      <c r="G55" s="526"/>
      <c r="H55" s="7"/>
      <c r="J55" s="4"/>
    </row>
    <row r="56" spans="1:10" ht="15" customHeight="1">
      <c r="A56" s="1029"/>
      <c r="B56" s="18" t="s">
        <v>585</v>
      </c>
      <c r="C56" s="31"/>
      <c r="D56" s="31">
        <v>100</v>
      </c>
      <c r="E56" s="344"/>
      <c r="F56" s="344"/>
      <c r="G56" s="526">
        <v>96</v>
      </c>
      <c r="H56" s="7"/>
      <c r="J56" s="4"/>
    </row>
    <row r="57" spans="1:10" ht="15" customHeight="1">
      <c r="A57" s="1029"/>
      <c r="B57" s="18" t="s">
        <v>507</v>
      </c>
      <c r="C57" s="31">
        <v>1700</v>
      </c>
      <c r="D57" s="31">
        <v>1760</v>
      </c>
      <c r="E57" s="344"/>
      <c r="F57" s="344"/>
      <c r="G57" s="526">
        <v>1632</v>
      </c>
      <c r="H57" s="7"/>
      <c r="J57" s="4"/>
    </row>
    <row r="58" spans="1:10" ht="15" customHeight="1">
      <c r="A58" s="1029"/>
      <c r="B58" s="18" t="s">
        <v>502</v>
      </c>
      <c r="C58" s="31">
        <v>225</v>
      </c>
      <c r="D58" s="31">
        <v>300</v>
      </c>
      <c r="E58" s="344"/>
      <c r="F58" s="344"/>
      <c r="G58" s="526">
        <v>288</v>
      </c>
      <c r="H58" s="7"/>
      <c r="J58" s="4"/>
    </row>
    <row r="59" spans="1:10" ht="15" customHeight="1">
      <c r="A59" s="1029"/>
      <c r="B59" s="18" t="s">
        <v>551</v>
      </c>
      <c r="C59" s="31">
        <v>2000</v>
      </c>
      <c r="D59" s="31">
        <v>2000</v>
      </c>
      <c r="E59" s="344"/>
      <c r="F59" s="344"/>
      <c r="G59" s="526">
        <v>1920</v>
      </c>
      <c r="H59" s="7"/>
      <c r="J59" s="4"/>
    </row>
    <row r="60" spans="1:10" ht="15" customHeight="1">
      <c r="A60" s="1029"/>
      <c r="B60" s="18" t="s">
        <v>400</v>
      </c>
      <c r="C60" s="31">
        <v>1300</v>
      </c>
      <c r="D60" s="31">
        <v>1300</v>
      </c>
      <c r="E60" s="344"/>
      <c r="F60" s="344"/>
      <c r="G60" s="526">
        <v>1464</v>
      </c>
      <c r="H60" s="7"/>
      <c r="J60" s="4"/>
    </row>
    <row r="61" spans="1:10" ht="15" customHeight="1">
      <c r="A61" s="1029"/>
      <c r="B61" s="18" t="s">
        <v>401</v>
      </c>
      <c r="C61" s="31">
        <v>3000</v>
      </c>
      <c r="D61" s="31">
        <v>3000</v>
      </c>
      <c r="E61" s="344"/>
      <c r="F61" s="344"/>
      <c r="G61" s="526">
        <v>3000</v>
      </c>
      <c r="H61" s="7"/>
      <c r="J61" s="4"/>
    </row>
    <row r="62" spans="1:10" ht="15" customHeight="1">
      <c r="A62" s="1029"/>
      <c r="B62" s="18" t="s">
        <v>550</v>
      </c>
      <c r="C62" s="31">
        <v>2000</v>
      </c>
      <c r="D62" s="31">
        <v>2000</v>
      </c>
      <c r="E62" s="344"/>
      <c r="F62" s="344"/>
      <c r="G62" s="526">
        <v>2000</v>
      </c>
      <c r="H62" s="7"/>
      <c r="J62" s="4"/>
    </row>
    <row r="63" spans="1:10" ht="15" customHeight="1">
      <c r="A63" s="1029"/>
      <c r="B63" s="18" t="s">
        <v>402</v>
      </c>
      <c r="C63" s="31">
        <v>290</v>
      </c>
      <c r="D63" s="31">
        <v>290</v>
      </c>
      <c r="E63" s="344"/>
      <c r="F63" s="344"/>
      <c r="G63" s="526">
        <v>278</v>
      </c>
      <c r="H63" s="7"/>
      <c r="J63" s="4"/>
    </row>
    <row r="64" spans="1:10" ht="15" customHeight="1">
      <c r="A64" s="1029"/>
      <c r="B64" s="18" t="s">
        <v>403</v>
      </c>
      <c r="C64" s="31">
        <v>400</v>
      </c>
      <c r="D64" s="31">
        <v>400</v>
      </c>
      <c r="E64" s="344"/>
      <c r="F64" s="344"/>
      <c r="G64" s="526">
        <v>400</v>
      </c>
      <c r="H64" s="7"/>
      <c r="J64" s="4"/>
    </row>
    <row r="65" spans="1:10" ht="15" customHeight="1">
      <c r="A65" s="1029"/>
      <c r="B65" s="18" t="s">
        <v>404</v>
      </c>
      <c r="C65" s="31">
        <v>2940</v>
      </c>
      <c r="D65" s="31">
        <v>2940</v>
      </c>
      <c r="E65" s="344"/>
      <c r="F65" s="344"/>
      <c r="G65" s="526">
        <v>3312</v>
      </c>
      <c r="H65" s="7"/>
      <c r="J65" s="4"/>
    </row>
    <row r="66" spans="1:10" ht="15" customHeight="1">
      <c r="A66" s="1029"/>
      <c r="B66" s="18" t="s">
        <v>405</v>
      </c>
      <c r="C66" s="31">
        <v>22900</v>
      </c>
      <c r="D66" s="31">
        <v>23109</v>
      </c>
      <c r="E66" s="344"/>
      <c r="F66" s="344"/>
      <c r="G66" s="526">
        <v>70768</v>
      </c>
      <c r="H66" s="7"/>
      <c r="J66" s="4"/>
    </row>
    <row r="67" spans="1:10" ht="15" customHeight="1">
      <c r="A67" s="1029"/>
      <c r="B67" s="18" t="s">
        <v>406</v>
      </c>
      <c r="C67" s="31">
        <v>3470</v>
      </c>
      <c r="D67" s="31">
        <v>3470</v>
      </c>
      <c r="E67" s="344"/>
      <c r="F67" s="344"/>
      <c r="G67" s="526">
        <v>3360</v>
      </c>
      <c r="H67" s="7"/>
      <c r="J67" s="4"/>
    </row>
    <row r="68" spans="1:10" ht="15" customHeight="1">
      <c r="A68" s="1029"/>
      <c r="B68" s="18" t="s">
        <v>552</v>
      </c>
      <c r="C68" s="31">
        <v>4000</v>
      </c>
      <c r="D68" s="31"/>
      <c r="E68" s="344"/>
      <c r="F68" s="344"/>
      <c r="G68" s="526"/>
      <c r="H68" s="7"/>
      <c r="J68" s="4"/>
    </row>
    <row r="69" spans="1:10" ht="15" customHeight="1">
      <c r="A69" s="1029"/>
      <c r="B69" s="18" t="s">
        <v>392</v>
      </c>
      <c r="C69" s="31"/>
      <c r="D69" s="31"/>
      <c r="E69" s="344"/>
      <c r="F69" s="344"/>
      <c r="G69" s="526">
        <v>3384</v>
      </c>
      <c r="H69" s="7"/>
      <c r="J69" s="4"/>
    </row>
    <row r="70" spans="1:10" ht="15" customHeight="1">
      <c r="A70" s="1029"/>
      <c r="B70" s="21"/>
      <c r="C70" s="71">
        <f>SUM(C71:C89)</f>
        <v>40660</v>
      </c>
      <c r="D70" s="71">
        <f>SUM(D71:D89)</f>
        <v>40278</v>
      </c>
      <c r="E70" s="420">
        <f>SUM(E71:E89)</f>
        <v>0</v>
      </c>
      <c r="F70" s="420"/>
      <c r="G70" s="537">
        <f>SUM(G71:G90)</f>
        <v>38650</v>
      </c>
      <c r="H70" s="4"/>
      <c r="J70" s="4"/>
    </row>
    <row r="71" spans="1:10" ht="15" customHeight="1">
      <c r="A71" s="1029"/>
      <c r="B71" s="17" t="s">
        <v>407</v>
      </c>
      <c r="C71" s="31">
        <v>11060</v>
      </c>
      <c r="D71" s="31">
        <v>11060</v>
      </c>
      <c r="E71" s="344"/>
      <c r="F71" s="344"/>
      <c r="G71" s="526">
        <v>10618</v>
      </c>
      <c r="H71" s="91"/>
      <c r="J71" s="4"/>
    </row>
    <row r="72" spans="1:10" ht="15" customHeight="1">
      <c r="A72" s="1029"/>
      <c r="B72" s="17" t="s">
        <v>546</v>
      </c>
      <c r="C72" s="31">
        <v>4020</v>
      </c>
      <c r="D72" s="31">
        <v>4020</v>
      </c>
      <c r="E72" s="344"/>
      <c r="F72" s="344"/>
      <c r="G72" s="526">
        <v>3659</v>
      </c>
      <c r="H72" s="7"/>
      <c r="J72" s="4"/>
    </row>
    <row r="73" spans="1:10" ht="15" customHeight="1">
      <c r="A73" s="1029"/>
      <c r="B73" s="17" t="s">
        <v>518</v>
      </c>
      <c r="C73" s="31">
        <v>80</v>
      </c>
      <c r="D73" s="31">
        <v>80</v>
      </c>
      <c r="E73" s="344"/>
      <c r="F73" s="344"/>
      <c r="G73" s="526">
        <v>77</v>
      </c>
      <c r="H73" s="7"/>
      <c r="J73" s="4"/>
    </row>
    <row r="74" spans="1:10" ht="15" customHeight="1">
      <c r="A74" s="1029"/>
      <c r="B74" s="17" t="s">
        <v>530</v>
      </c>
      <c r="C74" s="31"/>
      <c r="D74" s="31"/>
      <c r="E74" s="344"/>
      <c r="F74" s="344"/>
      <c r="G74" s="526"/>
      <c r="H74" s="7"/>
      <c r="J74" s="4"/>
    </row>
    <row r="75" spans="1:10" ht="15" customHeight="1">
      <c r="A75" s="1029"/>
      <c r="B75" s="18" t="s">
        <v>534</v>
      </c>
      <c r="C75" s="31">
        <v>3173</v>
      </c>
      <c r="D75" s="31">
        <v>3173</v>
      </c>
      <c r="E75" s="344"/>
      <c r="F75" s="344"/>
      <c r="G75" s="526">
        <v>3046</v>
      </c>
      <c r="H75" s="7"/>
      <c r="J75" s="4"/>
    </row>
    <row r="76" spans="1:10" ht="15" customHeight="1">
      <c r="A76" s="1029"/>
      <c r="B76" s="18" t="s">
        <v>527</v>
      </c>
      <c r="C76" s="31">
        <v>13250</v>
      </c>
      <c r="D76" s="31">
        <v>13250</v>
      </c>
      <c r="E76" s="344"/>
      <c r="F76" s="344"/>
      <c r="G76" s="526">
        <v>12720</v>
      </c>
      <c r="H76" s="7"/>
      <c r="J76" s="4"/>
    </row>
    <row r="77" spans="1:10" ht="15" customHeight="1">
      <c r="A77" s="1029"/>
      <c r="B77" s="18" t="s">
        <v>526</v>
      </c>
      <c r="C77" s="31">
        <v>3282</v>
      </c>
      <c r="D77" s="31">
        <v>3282</v>
      </c>
      <c r="E77" s="344"/>
      <c r="F77" s="344"/>
      <c r="G77" s="526">
        <v>3151</v>
      </c>
      <c r="H77" s="7"/>
      <c r="J77" s="4"/>
    </row>
    <row r="78" spans="1:10" ht="15" customHeight="1">
      <c r="A78" s="1029"/>
      <c r="B78" s="18" t="s">
        <v>525</v>
      </c>
      <c r="C78" s="31">
        <v>420</v>
      </c>
      <c r="D78" s="31">
        <v>420</v>
      </c>
      <c r="E78" s="344"/>
      <c r="F78" s="344"/>
      <c r="G78" s="526">
        <v>403</v>
      </c>
      <c r="H78" s="7"/>
      <c r="J78" s="4"/>
    </row>
    <row r="79" spans="1:10" ht="15" customHeight="1">
      <c r="A79" s="1029"/>
      <c r="B79" s="18" t="s">
        <v>613</v>
      </c>
      <c r="C79" s="31">
        <v>80</v>
      </c>
      <c r="D79" s="31">
        <v>80</v>
      </c>
      <c r="E79" s="344"/>
      <c r="F79" s="344"/>
      <c r="G79" s="526"/>
      <c r="H79" s="7"/>
      <c r="J79" s="4"/>
    </row>
    <row r="80" spans="1:10" ht="15" customHeight="1">
      <c r="A80" s="1029"/>
      <c r="B80" s="18" t="s">
        <v>535</v>
      </c>
      <c r="C80" s="31">
        <v>470</v>
      </c>
      <c r="D80" s="31">
        <v>470</v>
      </c>
      <c r="E80" s="344"/>
      <c r="F80" s="344"/>
      <c r="G80" s="526">
        <v>384</v>
      </c>
      <c r="H80" s="7"/>
      <c r="J80" s="4"/>
    </row>
    <row r="81" spans="1:10" ht="15" customHeight="1">
      <c r="A81" s="1029"/>
      <c r="B81" s="17" t="s">
        <v>524</v>
      </c>
      <c r="C81" s="31">
        <v>120</v>
      </c>
      <c r="D81" s="31">
        <v>120</v>
      </c>
      <c r="E81" s="344"/>
      <c r="F81" s="344"/>
      <c r="G81" s="526">
        <v>115</v>
      </c>
      <c r="H81" s="7"/>
      <c r="J81" s="4"/>
    </row>
    <row r="82" spans="1:10" ht="15" customHeight="1">
      <c r="A82" s="1029"/>
      <c r="B82" s="17" t="s">
        <v>536</v>
      </c>
      <c r="C82" s="31">
        <v>270</v>
      </c>
      <c r="D82" s="31">
        <v>270</v>
      </c>
      <c r="E82" s="344"/>
      <c r="F82" s="344"/>
      <c r="G82" s="526">
        <v>283</v>
      </c>
      <c r="H82" s="7"/>
      <c r="J82" s="4"/>
    </row>
    <row r="83" spans="1:10" ht="15" customHeight="1">
      <c r="A83" s="1029"/>
      <c r="B83" s="18" t="s">
        <v>537</v>
      </c>
      <c r="C83" s="31">
        <v>405</v>
      </c>
      <c r="D83" s="31">
        <v>405</v>
      </c>
      <c r="E83" s="344"/>
      <c r="F83" s="344"/>
      <c r="G83" s="526">
        <v>413</v>
      </c>
      <c r="H83" s="7"/>
      <c r="J83" s="4"/>
    </row>
    <row r="84" spans="1:10" ht="15" customHeight="1">
      <c r="A84" s="1029"/>
      <c r="B84" s="17" t="s">
        <v>424</v>
      </c>
      <c r="C84" s="31">
        <v>225</v>
      </c>
      <c r="D84" s="31">
        <v>225</v>
      </c>
      <c r="E84" s="344"/>
      <c r="F84" s="344"/>
      <c r="G84" s="526">
        <v>216</v>
      </c>
      <c r="H84" s="7"/>
      <c r="J84" s="4"/>
    </row>
    <row r="85" spans="1:10" ht="15" customHeight="1">
      <c r="A85" s="1029"/>
      <c r="B85" s="17" t="s">
        <v>425</v>
      </c>
      <c r="C85" s="31">
        <v>105</v>
      </c>
      <c r="D85" s="31">
        <v>105</v>
      </c>
      <c r="E85" s="344"/>
      <c r="F85" s="344"/>
      <c r="G85" s="526">
        <v>101</v>
      </c>
      <c r="H85" s="7"/>
      <c r="J85" s="4"/>
    </row>
    <row r="86" spans="1:10" ht="15" customHeight="1">
      <c r="A86" s="1029"/>
      <c r="B86" s="17" t="s">
        <v>531</v>
      </c>
      <c r="C86" s="31">
        <v>100</v>
      </c>
      <c r="D86" s="31">
        <v>100</v>
      </c>
      <c r="E86" s="344"/>
      <c r="F86" s="344"/>
      <c r="G86" s="526">
        <v>296</v>
      </c>
      <c r="H86" s="7"/>
      <c r="J86" s="4"/>
    </row>
    <row r="87" spans="1:10" ht="15" customHeight="1">
      <c r="A87" s="1029"/>
      <c r="B87" s="17" t="s">
        <v>426</v>
      </c>
      <c r="C87" s="31">
        <v>700</v>
      </c>
      <c r="D87" s="31">
        <v>700</v>
      </c>
      <c r="E87" s="344"/>
      <c r="F87" s="344"/>
      <c r="G87" s="526">
        <v>672</v>
      </c>
      <c r="H87" s="7"/>
      <c r="J87" s="4"/>
    </row>
    <row r="88" spans="1:10" ht="15" customHeight="1">
      <c r="A88" s="1029"/>
      <c r="B88" s="17" t="s">
        <v>427</v>
      </c>
      <c r="C88" s="31">
        <v>400</v>
      </c>
      <c r="D88" s="31">
        <v>18</v>
      </c>
      <c r="E88" s="344"/>
      <c r="F88" s="344"/>
      <c r="G88" s="526"/>
      <c r="H88" s="7"/>
      <c r="J88" s="4"/>
    </row>
    <row r="89" spans="1:10" ht="15" customHeight="1">
      <c r="A89" s="1029"/>
      <c r="B89" s="17" t="s">
        <v>532</v>
      </c>
      <c r="C89" s="31">
        <v>2500</v>
      </c>
      <c r="D89" s="31">
        <v>2500</v>
      </c>
      <c r="E89" s="344"/>
      <c r="F89" s="344"/>
      <c r="G89" s="526">
        <v>2400</v>
      </c>
      <c r="H89" s="7"/>
      <c r="J89" s="4"/>
    </row>
    <row r="90" spans="1:10" ht="15" customHeight="1">
      <c r="A90" s="1029"/>
      <c r="B90" s="17" t="s">
        <v>607</v>
      </c>
      <c r="C90" s="31"/>
      <c r="D90" s="31"/>
      <c r="E90" s="344"/>
      <c r="F90" s="344"/>
      <c r="G90" s="526">
        <v>96</v>
      </c>
      <c r="H90" s="7"/>
      <c r="J90" s="4"/>
    </row>
    <row r="91" spans="1:10" ht="15" customHeight="1">
      <c r="A91" s="1029"/>
      <c r="B91" s="330" t="s">
        <v>533</v>
      </c>
      <c r="C91" s="31">
        <v>5900</v>
      </c>
      <c r="D91" s="31">
        <v>3669</v>
      </c>
      <c r="E91" s="344"/>
      <c r="F91" s="344"/>
      <c r="G91" s="526"/>
      <c r="H91" s="7"/>
      <c r="J91" s="4"/>
    </row>
    <row r="92" spans="1:10" ht="15" customHeight="1">
      <c r="A92" s="272" t="s">
        <v>284</v>
      </c>
      <c r="B92" s="331" t="s">
        <v>408</v>
      </c>
      <c r="C92" s="30">
        <f>SUM(C93:C112)</f>
        <v>124790</v>
      </c>
      <c r="D92" s="30">
        <f>SUM(D93:D112)</f>
        <v>124790</v>
      </c>
      <c r="E92" s="30">
        <f>SUM(E93:E112)</f>
        <v>0</v>
      </c>
      <c r="F92" s="530">
        <f>SUM(F93:F112)</f>
        <v>0</v>
      </c>
      <c r="G92" s="339">
        <f>SUM(G93:G112)</f>
        <v>131850</v>
      </c>
      <c r="J92" s="4"/>
    </row>
    <row r="93" spans="1:10" ht="15" customHeight="1">
      <c r="A93" s="1028"/>
      <c r="B93" s="17" t="s">
        <v>409</v>
      </c>
      <c r="C93" s="31">
        <v>1000</v>
      </c>
      <c r="D93" s="31">
        <v>1000</v>
      </c>
      <c r="E93" s="344"/>
      <c r="F93" s="344"/>
      <c r="G93" s="526"/>
      <c r="J93" s="4"/>
    </row>
    <row r="94" spans="1:10" ht="15" customHeight="1">
      <c r="A94" s="1029"/>
      <c r="B94" s="18" t="s">
        <v>410</v>
      </c>
      <c r="C94" s="31">
        <v>59000</v>
      </c>
      <c r="D94" s="31">
        <v>70700</v>
      </c>
      <c r="E94" s="344"/>
      <c r="F94" s="344"/>
      <c r="G94" s="526">
        <v>70100</v>
      </c>
      <c r="J94" s="4"/>
    </row>
    <row r="95" spans="1:10" ht="15" customHeight="1">
      <c r="A95" s="1029"/>
      <c r="B95" s="18" t="s">
        <v>411</v>
      </c>
      <c r="C95" s="31">
        <v>14000</v>
      </c>
      <c r="D95" s="31">
        <v>6800</v>
      </c>
      <c r="E95" s="344"/>
      <c r="F95" s="344"/>
      <c r="G95" s="526">
        <v>8000</v>
      </c>
      <c r="J95" s="4"/>
    </row>
    <row r="96" spans="1:10" ht="15" customHeight="1">
      <c r="A96" s="1029"/>
      <c r="B96" s="18" t="s">
        <v>528</v>
      </c>
      <c r="C96" s="31">
        <v>640</v>
      </c>
      <c r="D96" s="31">
        <v>640</v>
      </c>
      <c r="E96" s="344"/>
      <c r="F96" s="344"/>
      <c r="G96" s="526">
        <v>400</v>
      </c>
      <c r="J96" s="4"/>
    </row>
    <row r="97" spans="1:10" ht="15" customHeight="1">
      <c r="A97" s="1029"/>
      <c r="B97" s="18" t="s">
        <v>412</v>
      </c>
      <c r="C97" s="31">
        <v>5200</v>
      </c>
      <c r="D97" s="31">
        <v>5200</v>
      </c>
      <c r="E97" s="344"/>
      <c r="F97" s="344"/>
      <c r="G97" s="526">
        <v>6000</v>
      </c>
      <c r="J97" s="4"/>
    </row>
    <row r="98" spans="1:10" ht="15" customHeight="1">
      <c r="A98" s="1029"/>
      <c r="B98" s="18" t="s">
        <v>413</v>
      </c>
      <c r="C98" s="31">
        <v>1300</v>
      </c>
      <c r="D98" s="31">
        <v>1300</v>
      </c>
      <c r="E98" s="344"/>
      <c r="F98" s="344"/>
      <c r="G98" s="526">
        <v>1000</v>
      </c>
      <c r="J98" s="4"/>
    </row>
    <row r="99" spans="1:10" ht="15" customHeight="1">
      <c r="A99" s="1029"/>
      <c r="B99" s="18" t="s">
        <v>414</v>
      </c>
      <c r="C99" s="31">
        <v>2000</v>
      </c>
      <c r="D99" s="31">
        <v>2000</v>
      </c>
      <c r="E99" s="344"/>
      <c r="F99" s="344"/>
      <c r="G99" s="526">
        <v>2000</v>
      </c>
      <c r="J99" s="4"/>
    </row>
    <row r="100" spans="1:10" ht="15" customHeight="1">
      <c r="A100" s="1029"/>
      <c r="B100" s="18" t="s">
        <v>415</v>
      </c>
      <c r="C100" s="31">
        <v>1400</v>
      </c>
      <c r="D100" s="31">
        <v>1700</v>
      </c>
      <c r="E100" s="344"/>
      <c r="F100" s="344"/>
      <c r="G100" s="526">
        <v>2000</v>
      </c>
      <c r="J100" s="4"/>
    </row>
    <row r="101" spans="1:10" ht="15" customHeight="1">
      <c r="A101" s="1029"/>
      <c r="B101" s="18" t="s">
        <v>416</v>
      </c>
      <c r="C101" s="31">
        <v>2000</v>
      </c>
      <c r="D101" s="31">
        <v>1400</v>
      </c>
      <c r="E101" s="344"/>
      <c r="F101" s="344"/>
      <c r="G101" s="526">
        <v>2000</v>
      </c>
      <c r="J101" s="4"/>
    </row>
    <row r="102" spans="1:10" ht="15" customHeight="1">
      <c r="A102" s="1029"/>
      <c r="B102" s="18" t="s">
        <v>417</v>
      </c>
      <c r="C102" s="31">
        <v>1800</v>
      </c>
      <c r="D102" s="31">
        <v>1300</v>
      </c>
      <c r="E102" s="344"/>
      <c r="F102" s="344"/>
      <c r="G102" s="526">
        <v>1800</v>
      </c>
      <c r="J102" s="4"/>
    </row>
    <row r="103" spans="1:10" ht="15" customHeight="1">
      <c r="A103" s="1029"/>
      <c r="B103" s="18" t="s">
        <v>418</v>
      </c>
      <c r="C103" s="31">
        <v>2200</v>
      </c>
      <c r="D103" s="31">
        <v>2200</v>
      </c>
      <c r="E103" s="344"/>
      <c r="F103" s="344"/>
      <c r="G103" s="526">
        <v>3500</v>
      </c>
      <c r="I103" s="63"/>
      <c r="J103" s="4"/>
    </row>
    <row r="104" spans="1:10" ht="15" customHeight="1">
      <c r="A104" s="1029"/>
      <c r="B104" s="18" t="s">
        <v>419</v>
      </c>
      <c r="C104" s="31">
        <v>13000</v>
      </c>
      <c r="D104" s="31">
        <v>13000</v>
      </c>
      <c r="E104" s="344"/>
      <c r="F104" s="344"/>
      <c r="G104" s="526">
        <v>15500</v>
      </c>
      <c r="J104" s="4"/>
    </row>
    <row r="105" spans="1:10" ht="15" customHeight="1">
      <c r="A105" s="1029"/>
      <c r="B105" s="18" t="s">
        <v>420</v>
      </c>
      <c r="C105" s="31">
        <v>2000</v>
      </c>
      <c r="D105" s="31">
        <v>2600</v>
      </c>
      <c r="E105" s="344"/>
      <c r="F105" s="344"/>
      <c r="G105" s="526">
        <v>2500</v>
      </c>
      <c r="J105" s="4"/>
    </row>
    <row r="106" spans="1:10" ht="15" customHeight="1">
      <c r="A106" s="1029"/>
      <c r="B106" s="18" t="s">
        <v>421</v>
      </c>
      <c r="C106" s="31">
        <v>14000</v>
      </c>
      <c r="D106" s="31">
        <v>10700</v>
      </c>
      <c r="E106" s="344"/>
      <c r="F106" s="344"/>
      <c r="G106" s="526">
        <v>10000</v>
      </c>
      <c r="J106" s="4"/>
    </row>
    <row r="107" spans="1:10" ht="15" customHeight="1">
      <c r="A107" s="1029"/>
      <c r="B107" s="18" t="s">
        <v>422</v>
      </c>
      <c r="C107" s="72">
        <v>2200</v>
      </c>
      <c r="D107" s="72">
        <v>1200</v>
      </c>
      <c r="E107" s="421"/>
      <c r="F107" s="421"/>
      <c r="G107" s="525">
        <v>3000</v>
      </c>
      <c r="J107" s="4"/>
    </row>
    <row r="108" spans="1:10" ht="15" customHeight="1">
      <c r="A108" s="1029"/>
      <c r="B108" s="18" t="s">
        <v>508</v>
      </c>
      <c r="C108" s="72">
        <v>2000</v>
      </c>
      <c r="D108" s="72">
        <v>2000</v>
      </c>
      <c r="E108" s="421"/>
      <c r="F108" s="421"/>
      <c r="G108" s="525">
        <v>2000</v>
      </c>
      <c r="J108" s="4"/>
    </row>
    <row r="109" spans="1:10" ht="15" customHeight="1">
      <c r="A109" s="1029"/>
      <c r="B109" s="18" t="s">
        <v>510</v>
      </c>
      <c r="C109" s="72">
        <v>50</v>
      </c>
      <c r="D109" s="72">
        <v>50</v>
      </c>
      <c r="E109" s="421"/>
      <c r="F109" s="421"/>
      <c r="G109" s="525">
        <v>50</v>
      </c>
      <c r="J109" s="4"/>
    </row>
    <row r="110" spans="1:10" ht="15" customHeight="1">
      <c r="A110" s="1029"/>
      <c r="B110" s="18" t="s">
        <v>509</v>
      </c>
      <c r="C110" s="72">
        <v>500</v>
      </c>
      <c r="D110" s="72">
        <v>500</v>
      </c>
      <c r="E110" s="421"/>
      <c r="F110" s="421"/>
      <c r="G110" s="525"/>
      <c r="J110" s="4"/>
    </row>
    <row r="111" spans="1:10" ht="15" customHeight="1" thickBot="1">
      <c r="A111" s="1029"/>
      <c r="B111" s="429" t="s">
        <v>611</v>
      </c>
      <c r="C111" s="430"/>
      <c r="D111" s="605"/>
      <c r="E111" s="431"/>
      <c r="F111" s="431"/>
      <c r="G111" s="538">
        <v>1000</v>
      </c>
      <c r="J111" s="4"/>
    </row>
    <row r="112" spans="1:10" ht="15" customHeight="1" thickBot="1">
      <c r="A112" s="1030"/>
      <c r="B112" s="273" t="s">
        <v>423</v>
      </c>
      <c r="C112" s="274">
        <v>500</v>
      </c>
      <c r="D112" s="274">
        <v>500</v>
      </c>
      <c r="E112" s="422"/>
      <c r="F112" s="422"/>
      <c r="G112" s="539">
        <v>1000</v>
      </c>
      <c r="J112" s="4"/>
    </row>
    <row r="113" spans="1:10" ht="15" customHeight="1" thickTop="1">
      <c r="A113" s="184"/>
      <c r="B113" s="181"/>
      <c r="C113" s="33"/>
      <c r="D113" s="33"/>
      <c r="E113" s="33"/>
      <c r="F113" s="33"/>
      <c r="G113" s="33"/>
      <c r="J113" s="4"/>
    </row>
    <row r="114" spans="1:10" ht="15" customHeight="1">
      <c r="A114" s="184"/>
      <c r="B114" s="181"/>
      <c r="C114" s="33"/>
      <c r="D114" s="33"/>
      <c r="E114" s="33"/>
      <c r="F114" s="33"/>
      <c r="G114" s="33"/>
      <c r="J114" s="4"/>
    </row>
    <row r="115" spans="1:10" ht="15" customHeight="1">
      <c r="A115" s="2"/>
      <c r="B115" s="3"/>
      <c r="C115" s="3"/>
      <c r="D115" s="3"/>
      <c r="E115" s="33"/>
      <c r="F115" s="434"/>
      <c r="G115" s="33"/>
      <c r="J115" s="4"/>
    </row>
    <row r="116" spans="1:10" ht="15" customHeight="1">
      <c r="A116" s="2"/>
      <c r="B116" s="3"/>
      <c r="C116" s="22"/>
      <c r="D116" s="22"/>
      <c r="E116" s="24"/>
      <c r="F116" s="24"/>
      <c r="G116" s="24"/>
      <c r="H116" s="4"/>
      <c r="J116" s="4"/>
    </row>
    <row r="117" spans="1:10" ht="15" customHeight="1">
      <c r="A117" s="2"/>
      <c r="B117" s="187"/>
      <c r="C117" s="188"/>
      <c r="D117" s="188"/>
      <c r="E117" s="188"/>
      <c r="F117" s="433"/>
      <c r="G117" s="432"/>
      <c r="J117" s="4"/>
    </row>
    <row r="118" spans="1:10" ht="15" customHeight="1">
      <c r="A118" s="2"/>
      <c r="B118" s="188"/>
      <c r="C118" s="188"/>
      <c r="D118" s="188"/>
      <c r="E118" s="188"/>
      <c r="F118" s="188"/>
      <c r="G118" s="188"/>
      <c r="J118" s="4"/>
    </row>
    <row r="119" spans="1:10" ht="27" customHeight="1">
      <c r="A119" s="2"/>
      <c r="B119" s="188"/>
      <c r="C119" s="188"/>
      <c r="D119" s="188"/>
      <c r="E119" s="188"/>
      <c r="F119" s="188"/>
      <c r="G119" s="188"/>
      <c r="J119" s="4"/>
    </row>
    <row r="120" spans="1:10" ht="15" customHeight="1">
      <c r="A120" s="2"/>
      <c r="B120" s="188"/>
      <c r="C120" s="188"/>
      <c r="D120" s="188"/>
      <c r="E120" s="188"/>
      <c r="F120" s="188"/>
      <c r="G120" s="188"/>
      <c r="J120" s="4"/>
    </row>
    <row r="121" spans="1:10" ht="15" customHeight="1">
      <c r="A121" s="2"/>
      <c r="B121" s="188"/>
      <c r="C121" s="188"/>
      <c r="D121" s="188"/>
      <c r="E121" s="188"/>
      <c r="F121" s="188"/>
      <c r="G121" s="188"/>
      <c r="J121" s="4"/>
    </row>
    <row r="122" spans="1:10" ht="15" customHeight="1">
      <c r="A122" s="2"/>
      <c r="B122" s="188"/>
      <c r="C122" s="188"/>
      <c r="D122" s="188"/>
      <c r="E122" s="188"/>
      <c r="F122" s="188"/>
      <c r="G122" s="188"/>
      <c r="J122" s="4"/>
    </row>
    <row r="123" spans="1:10" ht="15" customHeight="1">
      <c r="A123" s="2"/>
      <c r="B123" s="188"/>
      <c r="C123" s="188"/>
      <c r="D123" s="188"/>
      <c r="E123" s="188"/>
      <c r="F123" s="188"/>
      <c r="G123" s="188"/>
      <c r="J123" s="4"/>
    </row>
    <row r="124" spans="1:10" ht="15" customHeight="1">
      <c r="A124" s="2"/>
      <c r="B124" s="189"/>
      <c r="C124" s="188"/>
      <c r="D124" s="188"/>
      <c r="E124" s="188"/>
      <c r="F124" s="188"/>
      <c r="G124" s="188"/>
      <c r="J124" s="4"/>
    </row>
    <row r="125" spans="2:10" ht="12.75">
      <c r="B125" s="188"/>
      <c r="C125" s="4"/>
      <c r="D125" s="4"/>
      <c r="E125" s="188"/>
      <c r="F125" s="188"/>
      <c r="G125" s="188"/>
      <c r="J125" s="4"/>
    </row>
    <row r="126" spans="2:10" ht="12.75">
      <c r="B126" s="188"/>
      <c r="C126" s="4"/>
      <c r="D126" s="4"/>
      <c r="E126" s="188"/>
      <c r="F126" s="188"/>
      <c r="G126" s="188"/>
      <c r="J126" s="4"/>
    </row>
    <row r="127" spans="2:10" ht="12.75">
      <c r="B127" s="188"/>
      <c r="C127" s="4"/>
      <c r="D127" s="4"/>
      <c r="E127" s="188"/>
      <c r="F127" s="188"/>
      <c r="G127" s="188"/>
      <c r="J127" s="4"/>
    </row>
    <row r="128" spans="2:10" ht="12.75">
      <c r="B128" s="188"/>
      <c r="C128" s="4"/>
      <c r="D128" s="4"/>
      <c r="E128" s="4"/>
      <c r="F128" s="4"/>
      <c r="G128" s="4"/>
      <c r="J128" s="4"/>
    </row>
    <row r="129" spans="2:10" ht="12.75">
      <c r="B129" s="4"/>
      <c r="C129" s="4"/>
      <c r="D129" s="4"/>
      <c r="E129" s="4"/>
      <c r="F129" s="4"/>
      <c r="G129" s="4"/>
      <c r="J129" s="4"/>
    </row>
    <row r="130" spans="2:10" ht="12.75">
      <c r="B130" s="4"/>
      <c r="C130" s="4"/>
      <c r="D130" s="4"/>
      <c r="E130" s="4"/>
      <c r="F130" s="4"/>
      <c r="G130" s="4"/>
      <c r="J130" s="4"/>
    </row>
    <row r="131" spans="2:10" ht="12.75">
      <c r="B131" s="4"/>
      <c r="C131" s="4"/>
      <c r="D131" s="4"/>
      <c r="E131" s="4"/>
      <c r="F131" s="4"/>
      <c r="G131" s="4"/>
      <c r="J131" s="4"/>
    </row>
    <row r="132" spans="2:10" ht="12.75">
      <c r="B132" s="4"/>
      <c r="C132" s="4"/>
      <c r="D132" s="4"/>
      <c r="E132" s="4"/>
      <c r="F132" s="4"/>
      <c r="G132" s="4"/>
      <c r="J132" s="4"/>
    </row>
    <row r="133" spans="2:10" ht="12.75">
      <c r="B133" s="4"/>
      <c r="C133" s="4"/>
      <c r="D133" s="4"/>
      <c r="E133" s="4"/>
      <c r="F133" s="4"/>
      <c r="G133" s="4"/>
      <c r="J133" s="4"/>
    </row>
    <row r="134" spans="2:10" ht="12.75">
      <c r="B134" s="188"/>
      <c r="C134" s="4"/>
      <c r="D134" s="4"/>
      <c r="E134" s="188"/>
      <c r="F134" s="188"/>
      <c r="G134" s="188"/>
      <c r="J134" s="4"/>
    </row>
    <row r="135" spans="2:10" ht="13.5">
      <c r="B135" s="189"/>
      <c r="C135" s="4"/>
      <c r="D135" s="4"/>
      <c r="E135" s="4"/>
      <c r="F135" s="4"/>
      <c r="G135" s="4"/>
      <c r="J135" s="4"/>
    </row>
    <row r="136" spans="2:10" ht="12.75">
      <c r="B136" s="188"/>
      <c r="C136" s="4"/>
      <c r="D136" s="4"/>
      <c r="E136" s="4"/>
      <c r="F136" s="4"/>
      <c r="G136" s="4"/>
      <c r="J136" s="4"/>
    </row>
    <row r="137" spans="2:10" ht="12.75">
      <c r="B137" s="4"/>
      <c r="C137" s="4"/>
      <c r="D137" s="4"/>
      <c r="E137" s="4"/>
      <c r="F137" s="4"/>
      <c r="G137" s="4"/>
      <c r="J137" s="4"/>
    </row>
    <row r="138" spans="2:10" ht="12.75">
      <c r="B138" s="4"/>
      <c r="C138" s="4"/>
      <c r="D138" s="4"/>
      <c r="E138" s="4"/>
      <c r="F138" s="4"/>
      <c r="G138" s="4"/>
      <c r="J138" s="4"/>
    </row>
    <row r="139" spans="2:10" ht="12.75">
      <c r="B139" s="4"/>
      <c r="C139" s="4"/>
      <c r="D139" s="4"/>
      <c r="E139" s="4"/>
      <c r="F139" s="4"/>
      <c r="G139" s="4"/>
      <c r="J139" s="4"/>
    </row>
    <row r="140" spans="2:10" ht="12.75">
      <c r="B140" s="4"/>
      <c r="C140" s="4"/>
      <c r="D140" s="4"/>
      <c r="E140" s="4"/>
      <c r="F140" s="4"/>
      <c r="G140" s="4"/>
      <c r="J140" s="4"/>
    </row>
    <row r="141" spans="2:10" ht="12.75">
      <c r="B141" s="4"/>
      <c r="C141" s="4"/>
      <c r="D141" s="4"/>
      <c r="E141" s="4"/>
      <c r="F141" s="4"/>
      <c r="G141" s="4"/>
      <c r="J141" s="4"/>
    </row>
    <row r="142" spans="2:10" ht="12.75">
      <c r="B142" s="4"/>
      <c r="C142" s="4"/>
      <c r="D142" s="4"/>
      <c r="E142" s="4"/>
      <c r="F142" s="4"/>
      <c r="G142" s="4"/>
      <c r="J142" s="4"/>
    </row>
    <row r="143" spans="2:10" ht="12.75">
      <c r="B143" s="4"/>
      <c r="C143" s="4"/>
      <c r="D143" s="4"/>
      <c r="E143" s="4"/>
      <c r="F143" s="4"/>
      <c r="G143" s="4"/>
      <c r="J143" s="4"/>
    </row>
    <row r="144" spans="2:10" ht="12.75">
      <c r="B144" s="4"/>
      <c r="C144" s="4"/>
      <c r="D144" s="4"/>
      <c r="E144" s="4"/>
      <c r="F144" s="4"/>
      <c r="G144" s="4"/>
      <c r="J144" s="4"/>
    </row>
    <row r="145" spans="2:10" ht="12.75">
      <c r="B145" s="4"/>
      <c r="C145" s="4"/>
      <c r="D145" s="4"/>
      <c r="E145" s="4"/>
      <c r="F145" s="4"/>
      <c r="G145" s="4"/>
      <c r="J145" s="4"/>
    </row>
    <row r="146" spans="2:10" ht="12.75">
      <c r="B146" s="4"/>
      <c r="C146" s="4"/>
      <c r="D146" s="4"/>
      <c r="E146" s="4"/>
      <c r="F146" s="4"/>
      <c r="G146" s="4"/>
      <c r="J146" s="4"/>
    </row>
    <row r="147" spans="2:10" ht="13.5">
      <c r="B147" s="189"/>
      <c r="C147" s="4"/>
      <c r="D147" s="4"/>
      <c r="E147" s="4"/>
      <c r="F147" s="4"/>
      <c r="G147" s="4"/>
      <c r="J147" s="4"/>
    </row>
    <row r="148" spans="2:10" ht="12.75">
      <c r="B148" s="4"/>
      <c r="C148" s="4"/>
      <c r="D148" s="4"/>
      <c r="E148" s="4"/>
      <c r="F148" s="4"/>
      <c r="G148" s="4"/>
      <c r="J148" s="4"/>
    </row>
    <row r="149" spans="2:10" ht="12.75">
      <c r="B149" s="4"/>
      <c r="C149" s="4"/>
      <c r="D149" s="4"/>
      <c r="E149" s="4"/>
      <c r="F149" s="4"/>
      <c r="G149" s="4"/>
      <c r="J149" s="4"/>
    </row>
    <row r="150" spans="2:10" ht="12.75">
      <c r="B150" s="4"/>
      <c r="C150" s="4"/>
      <c r="D150" s="4"/>
      <c r="E150" s="4"/>
      <c r="F150" s="4"/>
      <c r="G150" s="4"/>
      <c r="J150" s="4"/>
    </row>
    <row r="151" spans="2:10" ht="13.5">
      <c r="B151" s="190"/>
      <c r="C151" s="4"/>
      <c r="D151" s="4"/>
      <c r="E151" s="4"/>
      <c r="F151" s="4"/>
      <c r="G151" s="4"/>
      <c r="J151" s="4"/>
    </row>
    <row r="152" spans="2:10" ht="12.75">
      <c r="B152" s="4"/>
      <c r="C152" s="4"/>
      <c r="D152" s="4"/>
      <c r="E152" s="4"/>
      <c r="F152" s="4"/>
      <c r="G152" s="4"/>
      <c r="J152" s="4"/>
    </row>
    <row r="153" spans="2:10" ht="12.75">
      <c r="B153" s="4"/>
      <c r="C153" s="4"/>
      <c r="D153" s="4"/>
      <c r="E153" s="4"/>
      <c r="F153" s="4"/>
      <c r="G153" s="4"/>
      <c r="J153" s="4"/>
    </row>
    <row r="154" spans="2:10" ht="12.75">
      <c r="B154" s="4"/>
      <c r="C154" s="4"/>
      <c r="D154" s="4"/>
      <c r="E154" s="4"/>
      <c r="F154" s="4"/>
      <c r="G154" s="4"/>
      <c r="J154" s="4"/>
    </row>
    <row r="155" spans="2:10" ht="12.75">
      <c r="B155" s="4"/>
      <c r="C155" s="4"/>
      <c r="D155" s="4"/>
      <c r="E155" s="4"/>
      <c r="F155" s="4"/>
      <c r="G155" s="4"/>
      <c r="J155" s="4"/>
    </row>
    <row r="156" spans="2:10" ht="12.75">
      <c r="B156" s="4"/>
      <c r="C156" s="4"/>
      <c r="D156" s="4"/>
      <c r="E156" s="4"/>
      <c r="F156" s="4"/>
      <c r="G156" s="4"/>
      <c r="J156" s="4"/>
    </row>
    <row r="157" spans="2:10" ht="12.75">
      <c r="B157" s="4"/>
      <c r="C157" s="4"/>
      <c r="D157" s="4"/>
      <c r="E157" s="4"/>
      <c r="F157" s="4"/>
      <c r="G157" s="4"/>
      <c r="J157" s="4"/>
    </row>
    <row r="158" spans="2:10" ht="12.75">
      <c r="B158" s="4"/>
      <c r="C158" s="4"/>
      <c r="D158" s="4"/>
      <c r="E158" s="4"/>
      <c r="F158" s="4"/>
      <c r="G158" s="4"/>
      <c r="J158" s="4"/>
    </row>
    <row r="159" spans="2:10" ht="12.75">
      <c r="B159" s="4"/>
      <c r="C159" s="4"/>
      <c r="D159" s="4"/>
      <c r="E159" s="4"/>
      <c r="F159" s="4"/>
      <c r="G159" s="4"/>
      <c r="J159" s="4"/>
    </row>
    <row r="160" spans="2:10" ht="12.75">
      <c r="B160" s="4"/>
      <c r="C160" s="4"/>
      <c r="D160" s="4"/>
      <c r="E160" s="4"/>
      <c r="F160" s="4"/>
      <c r="G160" s="4"/>
      <c r="J160" s="4"/>
    </row>
    <row r="161" spans="2:10" ht="12.75">
      <c r="B161" s="4"/>
      <c r="C161" s="4"/>
      <c r="D161" s="4"/>
      <c r="E161" s="4"/>
      <c r="F161" s="4"/>
      <c r="G161" s="4"/>
      <c r="J161" s="4"/>
    </row>
    <row r="162" spans="2:10" ht="12.75">
      <c r="B162" s="4"/>
      <c r="C162" s="4"/>
      <c r="D162" s="4"/>
      <c r="E162" s="4"/>
      <c r="F162" s="4"/>
      <c r="G162" s="4"/>
      <c r="J162" s="4"/>
    </row>
    <row r="163" spans="2:10" ht="12.75">
      <c r="B163" s="4"/>
      <c r="C163" s="4"/>
      <c r="D163" s="4"/>
      <c r="E163" s="4"/>
      <c r="F163" s="4"/>
      <c r="G163" s="4"/>
      <c r="J163" s="4"/>
    </row>
    <row r="164" spans="2:10" ht="12.75">
      <c r="B164" s="4"/>
      <c r="C164" s="4"/>
      <c r="D164" s="4"/>
      <c r="E164" s="4"/>
      <c r="F164" s="4"/>
      <c r="G164" s="4"/>
      <c r="J164" s="4"/>
    </row>
    <row r="165" spans="2:10" ht="12.75">
      <c r="B165" s="4"/>
      <c r="C165" s="4"/>
      <c r="D165" s="4"/>
      <c r="E165" s="4"/>
      <c r="F165" s="4"/>
      <c r="G165" s="4"/>
      <c r="J165" s="4"/>
    </row>
    <row r="166" spans="2:10" ht="12.75">
      <c r="B166" s="4"/>
      <c r="C166" s="4"/>
      <c r="D166" s="4"/>
      <c r="E166" s="4"/>
      <c r="F166" s="4"/>
      <c r="G166" s="4"/>
      <c r="J166" s="4"/>
    </row>
    <row r="167" spans="2:10" ht="12.75">
      <c r="B167" s="4"/>
      <c r="C167" s="4"/>
      <c r="D167" s="4"/>
      <c r="E167" s="4"/>
      <c r="F167" s="4"/>
      <c r="G167" s="4"/>
      <c r="J167" s="4"/>
    </row>
    <row r="168" spans="2:10" ht="12.75">
      <c r="B168" s="4"/>
      <c r="C168" s="4"/>
      <c r="D168" s="4"/>
      <c r="E168" s="4"/>
      <c r="F168" s="4"/>
      <c r="G168" s="4"/>
      <c r="J168" s="4"/>
    </row>
    <row r="169" spans="2:10" ht="12.75">
      <c r="B169" s="4"/>
      <c r="C169" s="4"/>
      <c r="D169" s="4"/>
      <c r="E169" s="4"/>
      <c r="F169" s="4"/>
      <c r="G169" s="4"/>
      <c r="J169" s="4"/>
    </row>
    <row r="170" spans="2:10" ht="12.75">
      <c r="B170" s="4"/>
      <c r="C170" s="4"/>
      <c r="D170" s="4"/>
      <c r="E170" s="4"/>
      <c r="F170" s="4"/>
      <c r="G170" s="4"/>
      <c r="J170" s="4"/>
    </row>
    <row r="171" spans="2:10" ht="12.75">
      <c r="B171" s="4"/>
      <c r="C171" s="4"/>
      <c r="D171" s="4"/>
      <c r="E171" s="4"/>
      <c r="F171" s="4"/>
      <c r="G171" s="4"/>
      <c r="J171" s="4"/>
    </row>
    <row r="172" spans="2:10" ht="12.75">
      <c r="B172" s="4"/>
      <c r="C172" s="4"/>
      <c r="D172" s="4"/>
      <c r="E172" s="4"/>
      <c r="F172" s="4"/>
      <c r="G172" s="4"/>
      <c r="J172" s="4"/>
    </row>
    <row r="173" spans="2:10" ht="12.75">
      <c r="B173" s="4"/>
      <c r="C173" s="4"/>
      <c r="D173" s="4"/>
      <c r="E173" s="4"/>
      <c r="F173" s="4"/>
      <c r="G173" s="4"/>
      <c r="J173" s="4"/>
    </row>
    <row r="174" spans="2:10" ht="12.75">
      <c r="B174" s="4"/>
      <c r="C174" s="4"/>
      <c r="D174" s="4"/>
      <c r="E174" s="4"/>
      <c r="F174" s="4"/>
      <c r="G174" s="4"/>
      <c r="J174" s="4"/>
    </row>
    <row r="175" spans="2:10" ht="12.75">
      <c r="B175" s="4"/>
      <c r="C175" s="4"/>
      <c r="D175" s="4"/>
      <c r="E175" s="4"/>
      <c r="F175" s="4"/>
      <c r="G175" s="4"/>
      <c r="J175" s="4"/>
    </row>
    <row r="176" spans="2:10" ht="12.75">
      <c r="B176" s="4"/>
      <c r="C176" s="4"/>
      <c r="D176" s="4"/>
      <c r="E176" s="4"/>
      <c r="F176" s="4"/>
      <c r="G176" s="4"/>
      <c r="J176" s="4"/>
    </row>
    <row r="177" spans="2:10" ht="12.75">
      <c r="B177" s="4"/>
      <c r="C177" s="4"/>
      <c r="D177" s="4"/>
      <c r="E177" s="4"/>
      <c r="F177" s="4"/>
      <c r="G177" s="4"/>
      <c r="J177" s="4"/>
    </row>
    <row r="178" spans="2:10" ht="12.75">
      <c r="B178" s="4"/>
      <c r="C178" s="4"/>
      <c r="D178" s="4"/>
      <c r="E178" s="4"/>
      <c r="F178" s="4"/>
      <c r="G178" s="4"/>
      <c r="J178" s="4"/>
    </row>
    <row r="179" spans="2:10" ht="12.75">
      <c r="B179" s="4"/>
      <c r="C179" s="4"/>
      <c r="D179" s="4"/>
      <c r="E179" s="4"/>
      <c r="F179" s="4"/>
      <c r="G179" s="4"/>
      <c r="J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  <row r="206" spans="2:7" ht="12.75">
      <c r="B206" s="4"/>
      <c r="C206" s="4"/>
      <c r="D206" s="4"/>
      <c r="E206" s="4"/>
      <c r="F206" s="4"/>
      <c r="G206" s="4"/>
    </row>
    <row r="207" spans="2:7" ht="12.75">
      <c r="B207" s="4"/>
      <c r="C207" s="4"/>
      <c r="D207" s="4"/>
      <c r="E207" s="4"/>
      <c r="F207" s="4"/>
      <c r="G207" s="4"/>
    </row>
    <row r="208" spans="2:7" ht="12.75">
      <c r="B208" s="4"/>
      <c r="C208" s="4"/>
      <c r="D208" s="4"/>
      <c r="E208" s="4"/>
      <c r="F208" s="4"/>
      <c r="G208" s="4"/>
    </row>
    <row r="209" spans="2:7" ht="12.75">
      <c r="B209" s="4"/>
      <c r="C209" s="4"/>
      <c r="D209" s="4"/>
      <c r="E209" s="4"/>
      <c r="F209" s="4"/>
      <c r="G209" s="4"/>
    </row>
    <row r="210" spans="2:7" ht="12.75">
      <c r="B210" s="4"/>
      <c r="C210" s="4"/>
      <c r="D210" s="4"/>
      <c r="E210" s="4"/>
      <c r="F210" s="4"/>
      <c r="G210" s="4"/>
    </row>
    <row r="211" spans="2:7" ht="12.75">
      <c r="B211" s="4"/>
      <c r="C211" s="4"/>
      <c r="D211" s="4"/>
      <c r="E211" s="4"/>
      <c r="F211" s="4"/>
      <c r="G211" s="4"/>
    </row>
    <row r="212" spans="2:7" ht="12.75">
      <c r="B212" s="4"/>
      <c r="C212" s="4"/>
      <c r="D212" s="4"/>
      <c r="E212" s="4"/>
      <c r="F212" s="4"/>
      <c r="G212" s="4"/>
    </row>
    <row r="213" spans="2:7" ht="12.75">
      <c r="B213" s="4"/>
      <c r="C213" s="4"/>
      <c r="D213" s="4"/>
      <c r="E213" s="4"/>
      <c r="F213" s="4"/>
      <c r="G213" s="4"/>
    </row>
    <row r="214" spans="2:7" ht="12.75">
      <c r="B214" s="4"/>
      <c r="C214" s="4"/>
      <c r="D214" s="4"/>
      <c r="E214" s="4"/>
      <c r="F214" s="4"/>
      <c r="G214" s="4"/>
    </row>
    <row r="215" spans="2:7" ht="12.75">
      <c r="B215" s="4"/>
      <c r="C215" s="4"/>
      <c r="D215" s="4"/>
      <c r="E215" s="4"/>
      <c r="F215" s="4"/>
      <c r="G215" s="4"/>
    </row>
    <row r="216" spans="2:7" ht="12.75">
      <c r="B216" s="4"/>
      <c r="C216" s="4"/>
      <c r="D216" s="4"/>
      <c r="E216" s="4"/>
      <c r="F216" s="4"/>
      <c r="G216" s="4"/>
    </row>
    <row r="217" spans="2:7" ht="12.75">
      <c r="B217" s="4"/>
      <c r="C217" s="4"/>
      <c r="D217" s="4"/>
      <c r="E217" s="4"/>
      <c r="F217" s="4"/>
      <c r="G217" s="4"/>
    </row>
    <row r="218" spans="2:7" ht="12.75">
      <c r="B218" s="4"/>
      <c r="C218" s="4"/>
      <c r="D218" s="4"/>
      <c r="E218" s="4"/>
      <c r="F218" s="4"/>
      <c r="G218" s="4"/>
    </row>
    <row r="219" spans="2:7" ht="12.75">
      <c r="B219" s="4"/>
      <c r="C219" s="4"/>
      <c r="D219" s="4"/>
      <c r="E219" s="4"/>
      <c r="F219" s="4"/>
      <c r="G219" s="4"/>
    </row>
    <row r="220" spans="2:7" ht="12.75">
      <c r="B220" s="4"/>
      <c r="C220" s="4"/>
      <c r="D220" s="4"/>
      <c r="E220" s="4"/>
      <c r="F220" s="4"/>
      <c r="G220" s="4"/>
    </row>
    <row r="221" spans="2:7" ht="12.75">
      <c r="B221" s="4"/>
      <c r="C221" s="4"/>
      <c r="D221" s="4"/>
      <c r="E221" s="4"/>
      <c r="F221" s="4"/>
      <c r="G221" s="4"/>
    </row>
    <row r="222" spans="2:7" ht="12.75">
      <c r="B222" s="4"/>
      <c r="C222" s="4"/>
      <c r="D222" s="4"/>
      <c r="E222" s="4"/>
      <c r="F222" s="4"/>
      <c r="G222" s="4"/>
    </row>
    <row r="223" spans="2:7" ht="12.75">
      <c r="B223" s="4"/>
      <c r="C223" s="4"/>
      <c r="D223" s="4"/>
      <c r="E223" s="4"/>
      <c r="F223" s="4"/>
      <c r="G223" s="4"/>
    </row>
    <row r="224" spans="2:7" ht="12.75">
      <c r="B224" s="4"/>
      <c r="C224" s="4"/>
      <c r="D224" s="4"/>
      <c r="E224" s="4"/>
      <c r="F224" s="4"/>
      <c r="G224" s="4"/>
    </row>
    <row r="225" spans="2:7" ht="12.75">
      <c r="B225" s="4"/>
      <c r="C225" s="4"/>
      <c r="D225" s="4"/>
      <c r="E225" s="4"/>
      <c r="F225" s="4"/>
      <c r="G225" s="4"/>
    </row>
    <row r="226" spans="2:7" ht="12.75">
      <c r="B226" s="4"/>
      <c r="C226" s="4"/>
      <c r="D226" s="4"/>
      <c r="E226" s="4"/>
      <c r="F226" s="4"/>
      <c r="G226" s="4"/>
    </row>
    <row r="227" spans="2:7" ht="12.75">
      <c r="B227" s="4"/>
      <c r="C227" s="4"/>
      <c r="D227" s="4"/>
      <c r="E227" s="4"/>
      <c r="F227" s="4"/>
      <c r="G227" s="4"/>
    </row>
    <row r="228" spans="2:7" ht="12.75">
      <c r="B228" s="4"/>
      <c r="C228" s="4"/>
      <c r="D228" s="4"/>
      <c r="E228" s="4"/>
      <c r="F228" s="4"/>
      <c r="G228" s="4"/>
    </row>
    <row r="229" spans="2:7" ht="12.75">
      <c r="B229" s="4"/>
      <c r="C229" s="4"/>
      <c r="D229" s="4"/>
      <c r="E229" s="4"/>
      <c r="F229" s="4"/>
      <c r="G229" s="4"/>
    </row>
  </sheetData>
  <sheetProtection/>
  <mergeCells count="13">
    <mergeCell ref="A1:D1"/>
    <mergeCell ref="A4:D4"/>
    <mergeCell ref="A3:G3"/>
    <mergeCell ref="G6:G7"/>
    <mergeCell ref="C6:C7"/>
    <mergeCell ref="B2:G2"/>
    <mergeCell ref="A93:A112"/>
    <mergeCell ref="A51:A91"/>
    <mergeCell ref="A11:A49"/>
    <mergeCell ref="B6:B7"/>
    <mergeCell ref="D6:D7"/>
    <mergeCell ref="F40:F41"/>
    <mergeCell ref="E6:E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.421875" style="0" customWidth="1"/>
    <col min="2" max="2" width="34.8515625" style="0" customWidth="1"/>
    <col min="3" max="3" width="12.7109375" style="0" bestFit="1" customWidth="1"/>
    <col min="4" max="4" width="12.28125" style="0" customWidth="1"/>
    <col min="5" max="5" width="12.7109375" style="0" bestFit="1" customWidth="1"/>
    <col min="6" max="6" width="11.28125" style="0" customWidth="1"/>
    <col min="7" max="7" width="11.421875" style="0" bestFit="1" customWidth="1"/>
  </cols>
  <sheetData>
    <row r="1" spans="1:6" ht="12.75">
      <c r="A1" s="992" t="s">
        <v>447</v>
      </c>
      <c r="B1" s="992"/>
      <c r="C1" s="992"/>
      <c r="D1" s="992"/>
      <c r="E1" s="992"/>
      <c r="F1" s="992"/>
    </row>
    <row r="2" spans="1:6" ht="12.75">
      <c r="A2" s="995" t="s">
        <v>983</v>
      </c>
      <c r="B2" s="995"/>
      <c r="C2" s="995"/>
      <c r="D2" s="995"/>
      <c r="E2" s="995"/>
      <c r="F2" s="995"/>
    </row>
    <row r="3" spans="1:6" ht="12.75">
      <c r="A3" s="995" t="s">
        <v>614</v>
      </c>
      <c r="B3" s="995"/>
      <c r="C3" s="995"/>
      <c r="D3" s="995"/>
      <c r="E3" s="995"/>
      <c r="F3" s="995"/>
    </row>
    <row r="4" spans="1:6" ht="13.5" thickBot="1">
      <c r="A4" s="1070" t="s">
        <v>615</v>
      </c>
      <c r="B4" s="1070"/>
      <c r="C4" s="1070"/>
      <c r="D4" s="1070"/>
      <c r="E4" s="1070"/>
      <c r="F4" s="1070"/>
    </row>
    <row r="5" spans="1:6" ht="39.75" customHeight="1" thickBot="1" thickTop="1">
      <c r="A5" s="436" t="s">
        <v>428</v>
      </c>
      <c r="B5" s="59" t="s">
        <v>429</v>
      </c>
      <c r="C5" s="60" t="s">
        <v>616</v>
      </c>
      <c r="D5" s="60" t="s">
        <v>617</v>
      </c>
      <c r="E5" s="60" t="s">
        <v>618</v>
      </c>
      <c r="F5" s="60" t="s">
        <v>619</v>
      </c>
    </row>
    <row r="6" spans="1:6" ht="15" customHeight="1" thickBot="1">
      <c r="A6" s="437"/>
      <c r="B6" s="438"/>
      <c r="C6" s="438"/>
      <c r="D6" s="438"/>
      <c r="E6" s="438"/>
      <c r="F6" s="439" t="s">
        <v>620</v>
      </c>
    </row>
    <row r="7" spans="1:6" ht="24.75" customHeight="1">
      <c r="A7" s="440" t="s">
        <v>256</v>
      </c>
      <c r="B7" s="1071" t="s">
        <v>430</v>
      </c>
      <c r="C7" s="1072"/>
      <c r="D7" s="1072"/>
      <c r="E7" s="1072"/>
      <c r="F7" s="1073"/>
    </row>
    <row r="8" spans="1:6" ht="26.25" thickBot="1">
      <c r="A8" s="543" t="s">
        <v>258</v>
      </c>
      <c r="B8" s="544" t="s">
        <v>621</v>
      </c>
      <c r="C8" s="545">
        <v>134584</v>
      </c>
      <c r="D8" s="545">
        <f>C8-E8</f>
        <v>16056</v>
      </c>
      <c r="E8" s="545">
        <v>118528</v>
      </c>
      <c r="F8" s="546" t="s">
        <v>622</v>
      </c>
    </row>
    <row r="9" spans="1:8" ht="15" customHeight="1" thickBot="1">
      <c r="A9" s="543" t="s">
        <v>262</v>
      </c>
      <c r="B9" s="547" t="s">
        <v>623</v>
      </c>
      <c r="C9" s="545">
        <v>2000</v>
      </c>
      <c r="D9" s="545">
        <v>400</v>
      </c>
      <c r="E9" s="545">
        <v>1600</v>
      </c>
      <c r="F9" s="546" t="s">
        <v>624</v>
      </c>
      <c r="H9" s="441"/>
    </row>
    <row r="10" spans="1:6" ht="51.75" thickBot="1">
      <c r="A10" s="548" t="s">
        <v>330</v>
      </c>
      <c r="B10" s="495" t="s">
        <v>625</v>
      </c>
      <c r="C10" s="549">
        <v>700</v>
      </c>
      <c r="D10" s="549">
        <v>420</v>
      </c>
      <c r="E10" s="549">
        <v>280</v>
      </c>
      <c r="F10" s="550" t="s">
        <v>701</v>
      </c>
    </row>
    <row r="11" spans="1:6" ht="24.75" customHeight="1" thickBot="1">
      <c r="A11" s="543" t="s">
        <v>333</v>
      </c>
      <c r="B11" s="551" t="s">
        <v>626</v>
      </c>
      <c r="C11" s="278">
        <v>38000</v>
      </c>
      <c r="D11" s="278">
        <v>3800</v>
      </c>
      <c r="E11" s="278">
        <v>34200</v>
      </c>
      <c r="F11" s="552" t="s">
        <v>627</v>
      </c>
    </row>
    <row r="12" spans="1:6" ht="26.25" thickBot="1">
      <c r="A12" s="543" t="s">
        <v>334</v>
      </c>
      <c r="B12" s="551" t="s">
        <v>628</v>
      </c>
      <c r="C12" s="278">
        <v>3120</v>
      </c>
      <c r="D12" s="278">
        <v>3120</v>
      </c>
      <c r="E12" s="278"/>
      <c r="F12" s="552"/>
    </row>
    <row r="13" spans="1:6" ht="26.25" thickBot="1">
      <c r="A13" s="543" t="s">
        <v>336</v>
      </c>
      <c r="B13" s="551" t="s">
        <v>954</v>
      </c>
      <c r="C13" s="278">
        <v>5000</v>
      </c>
      <c r="D13" s="278">
        <v>5000</v>
      </c>
      <c r="E13" s="278"/>
      <c r="F13" s="552"/>
    </row>
    <row r="14" spans="1:6" ht="26.25" thickBot="1">
      <c r="A14" s="543" t="s">
        <v>338</v>
      </c>
      <c r="B14" s="551" t="s">
        <v>629</v>
      </c>
      <c r="C14" s="278">
        <v>594</v>
      </c>
      <c r="D14" s="278">
        <v>594</v>
      </c>
      <c r="E14" s="278"/>
      <c r="F14" s="552"/>
    </row>
    <row r="15" spans="1:6" ht="26.25" thickBot="1">
      <c r="A15" s="543" t="s">
        <v>340</v>
      </c>
      <c r="B15" s="551" t="s">
        <v>630</v>
      </c>
      <c r="C15" s="278">
        <v>1062</v>
      </c>
      <c r="D15" s="278">
        <v>1062</v>
      </c>
      <c r="E15" s="278"/>
      <c r="F15" s="552"/>
    </row>
    <row r="16" spans="1:6" ht="26.25" thickBot="1">
      <c r="A16" s="543" t="s">
        <v>343</v>
      </c>
      <c r="B16" s="551" t="s">
        <v>631</v>
      </c>
      <c r="C16" s="278">
        <v>624</v>
      </c>
      <c r="D16" s="278">
        <v>624</v>
      </c>
      <c r="E16" s="278"/>
      <c r="F16" s="552"/>
    </row>
    <row r="17" spans="1:6" ht="26.25" thickBot="1">
      <c r="A17" s="543" t="s">
        <v>345</v>
      </c>
      <c r="B17" s="551" t="s">
        <v>632</v>
      </c>
      <c r="C17" s="278">
        <v>2700</v>
      </c>
      <c r="D17" s="278">
        <v>2700</v>
      </c>
      <c r="E17" s="278"/>
      <c r="F17" s="552"/>
    </row>
    <row r="18" spans="1:6" ht="51.75" thickBot="1">
      <c r="A18" s="543" t="s">
        <v>347</v>
      </c>
      <c r="B18" s="551" t="s">
        <v>633</v>
      </c>
      <c r="C18" s="278">
        <v>3360</v>
      </c>
      <c r="D18" s="278">
        <v>2800</v>
      </c>
      <c r="E18" s="278">
        <v>560</v>
      </c>
      <c r="F18" s="552" t="s">
        <v>701</v>
      </c>
    </row>
    <row r="19" spans="1:6" ht="16.5" thickBot="1">
      <c r="A19" s="553"/>
      <c r="B19" s="554" t="s">
        <v>349</v>
      </c>
      <c r="C19" s="467">
        <f>SUM(C8:C18)</f>
        <v>191744</v>
      </c>
      <c r="D19" s="467">
        <f>SUM(D8:D18)</f>
        <v>36576</v>
      </c>
      <c r="E19" s="467">
        <f>SUM(E8:E18)</f>
        <v>155168</v>
      </c>
      <c r="F19" s="555"/>
    </row>
    <row r="20" spans="1:6" ht="12.75">
      <c r="A20" s="443"/>
      <c r="B20" s="444"/>
      <c r="C20" s="444"/>
      <c r="D20" s="444"/>
      <c r="E20" s="444"/>
      <c r="F20" s="444"/>
    </row>
    <row r="21" spans="1:6" ht="12.75">
      <c r="A21" s="443"/>
      <c r="B21" s="444"/>
      <c r="C21" s="444"/>
      <c r="D21" s="444"/>
      <c r="E21" s="444"/>
      <c r="F21" s="444"/>
    </row>
    <row r="22" spans="1:6" ht="15" customHeight="1" thickBot="1">
      <c r="A22" s="445"/>
      <c r="B22" s="446"/>
      <c r="C22" s="447"/>
      <c r="D22" s="447"/>
      <c r="E22" s="447"/>
      <c r="F22" s="448"/>
    </row>
    <row r="23" spans="1:6" ht="39.75" customHeight="1" thickBot="1">
      <c r="A23" s="449" t="s">
        <v>428</v>
      </c>
      <c r="B23" s="450" t="s">
        <v>429</v>
      </c>
      <c r="C23" s="60" t="s">
        <v>616</v>
      </c>
      <c r="D23" s="60" t="s">
        <v>634</v>
      </c>
      <c r="E23" s="60" t="s">
        <v>618</v>
      </c>
      <c r="F23" s="60" t="s">
        <v>619</v>
      </c>
    </row>
    <row r="24" spans="1:6" ht="15" customHeight="1" thickBot="1">
      <c r="A24" s="451"/>
      <c r="B24" s="452"/>
      <c r="C24" s="452"/>
      <c r="D24" s="452"/>
      <c r="E24" s="452"/>
      <c r="F24" s="439" t="s">
        <v>620</v>
      </c>
    </row>
    <row r="25" spans="1:6" ht="24.75" customHeight="1" thickBot="1">
      <c r="A25" s="453" t="s">
        <v>267</v>
      </c>
      <c r="B25" s="1077" t="s">
        <v>431</v>
      </c>
      <c r="C25" s="1078"/>
      <c r="D25" s="1078"/>
      <c r="E25" s="1078"/>
      <c r="F25" s="1079"/>
    </row>
    <row r="26" spans="1:7" ht="15" customHeight="1" thickBot="1">
      <c r="A26" s="454" t="s">
        <v>258</v>
      </c>
      <c r="B26" s="455" t="s">
        <v>635</v>
      </c>
      <c r="C26" s="556">
        <v>55090</v>
      </c>
      <c r="D26" s="557">
        <f>C26-E26</f>
        <v>5509</v>
      </c>
      <c r="E26" s="557">
        <v>49581</v>
      </c>
      <c r="F26" s="315" t="s">
        <v>636</v>
      </c>
      <c r="G26" s="456"/>
    </row>
    <row r="27" spans="1:8" ht="39.75" customHeight="1" thickBot="1">
      <c r="A27" s="454" t="s">
        <v>262</v>
      </c>
      <c r="B27" s="457" t="s">
        <v>637</v>
      </c>
      <c r="C27" s="557">
        <v>44460</v>
      </c>
      <c r="D27" s="557">
        <v>4446</v>
      </c>
      <c r="E27" s="557">
        <v>40014</v>
      </c>
      <c r="F27" s="458" t="s">
        <v>638</v>
      </c>
      <c r="G27" s="558"/>
      <c r="H27" s="559"/>
    </row>
    <row r="28" spans="1:6" ht="13.5" thickBot="1">
      <c r="A28" s="454" t="s">
        <v>330</v>
      </c>
      <c r="B28" s="459" t="s">
        <v>515</v>
      </c>
      <c r="C28" s="560">
        <v>2534</v>
      </c>
      <c r="D28" s="556">
        <v>2534</v>
      </c>
      <c r="E28" s="556"/>
      <c r="F28" s="460"/>
    </row>
    <row r="29" spans="1:6" ht="26.25" thickBot="1">
      <c r="A29" s="454" t="s">
        <v>333</v>
      </c>
      <c r="B29" s="462" t="s">
        <v>539</v>
      </c>
      <c r="C29" s="560">
        <v>6308</v>
      </c>
      <c r="D29" s="560">
        <v>6308</v>
      </c>
      <c r="E29" s="560"/>
      <c r="F29" s="465"/>
    </row>
    <row r="30" spans="1:6" ht="26.25" thickBot="1">
      <c r="A30" s="454" t="s">
        <v>334</v>
      </c>
      <c r="B30" s="217" t="s">
        <v>639</v>
      </c>
      <c r="C30" s="561">
        <v>1368</v>
      </c>
      <c r="D30" s="561">
        <v>1368</v>
      </c>
      <c r="E30" s="561"/>
      <c r="F30" s="324"/>
    </row>
    <row r="31" spans="1:6" ht="51.75" thickBot="1">
      <c r="A31" s="562" t="s">
        <v>336</v>
      </c>
      <c r="B31" s="495" t="s">
        <v>702</v>
      </c>
      <c r="C31" s="563">
        <v>62430</v>
      </c>
      <c r="D31" s="563">
        <v>6243</v>
      </c>
      <c r="E31" s="563">
        <v>56187</v>
      </c>
      <c r="F31" s="564" t="s">
        <v>703</v>
      </c>
    </row>
    <row r="32" spans="1:6" ht="26.25" thickBot="1">
      <c r="A32" s="454" t="s">
        <v>338</v>
      </c>
      <c r="B32" s="217" t="s">
        <v>640</v>
      </c>
      <c r="C32" s="565">
        <v>2716</v>
      </c>
      <c r="D32" s="561">
        <v>2716</v>
      </c>
      <c r="E32" s="561"/>
      <c r="F32" s="324"/>
    </row>
    <row r="33" spans="1:6" ht="26.25" thickBot="1">
      <c r="A33" s="562" t="s">
        <v>340</v>
      </c>
      <c r="B33" s="495" t="s">
        <v>641</v>
      </c>
      <c r="C33" s="563">
        <v>5610</v>
      </c>
      <c r="D33" s="560">
        <v>5610</v>
      </c>
      <c r="E33" s="560"/>
      <c r="F33" s="465"/>
    </row>
    <row r="34" spans="1:6" ht="15" customHeight="1" thickBot="1">
      <c r="A34" s="466"/>
      <c r="B34" s="566" t="s">
        <v>349</v>
      </c>
      <c r="C34" s="567">
        <f>SUM(C26:C33)</f>
        <v>180516</v>
      </c>
      <c r="D34" s="567">
        <f>SUM(D26:D33)</f>
        <v>34734</v>
      </c>
      <c r="E34" s="567">
        <f>SUM(E26:E33)</f>
        <v>145782</v>
      </c>
      <c r="F34" s="468"/>
    </row>
    <row r="35" spans="1:6" ht="15" customHeight="1">
      <c r="A35" s="469"/>
      <c r="B35" s="470"/>
      <c r="C35" s="441"/>
      <c r="D35" s="471"/>
      <c r="E35" s="471"/>
      <c r="F35" s="35"/>
    </row>
    <row r="36" spans="1:6" ht="15" customHeight="1">
      <c r="A36" s="469"/>
      <c r="B36" s="470"/>
      <c r="C36" s="441"/>
      <c r="D36" s="471"/>
      <c r="E36" s="471"/>
      <c r="F36" s="35"/>
    </row>
    <row r="37" spans="1:6" ht="15" customHeight="1" thickBot="1">
      <c r="A37" s="469"/>
      <c r="B37" s="470"/>
      <c r="C37" s="441"/>
      <c r="D37" s="471"/>
      <c r="E37" s="471"/>
      <c r="F37" s="35"/>
    </row>
    <row r="38" spans="1:6" ht="51.75" thickBot="1">
      <c r="A38" s="449" t="s">
        <v>428</v>
      </c>
      <c r="B38" s="450" t="s">
        <v>429</v>
      </c>
      <c r="C38" s="60" t="s">
        <v>616</v>
      </c>
      <c r="D38" s="60" t="s">
        <v>634</v>
      </c>
      <c r="E38" s="60" t="s">
        <v>618</v>
      </c>
      <c r="F38" s="60" t="s">
        <v>619</v>
      </c>
    </row>
    <row r="39" spans="1:6" ht="15" customHeight="1" thickBot="1">
      <c r="A39" s="437"/>
      <c r="B39" s="438"/>
      <c r="C39" s="438"/>
      <c r="D39" s="438"/>
      <c r="E39" s="438"/>
      <c r="F39" s="439" t="s">
        <v>620</v>
      </c>
    </row>
    <row r="40" spans="1:6" ht="24.75" customHeight="1" thickBot="1">
      <c r="A40" s="472" t="s">
        <v>273</v>
      </c>
      <c r="B40" s="1074" t="s">
        <v>443</v>
      </c>
      <c r="C40" s="1075"/>
      <c r="D40" s="1075"/>
      <c r="E40" s="1075"/>
      <c r="F40" s="1076"/>
    </row>
    <row r="41" spans="1:6" ht="26.25" thickBot="1">
      <c r="A41" s="326" t="s">
        <v>258</v>
      </c>
      <c r="B41" s="473" t="s">
        <v>642</v>
      </c>
      <c r="C41" s="474">
        <v>224</v>
      </c>
      <c r="D41" s="474">
        <v>224</v>
      </c>
      <c r="E41" s="438"/>
      <c r="F41" s="475" t="s">
        <v>643</v>
      </c>
    </row>
    <row r="42" spans="1:6" ht="26.25" thickBot="1">
      <c r="A42" s="326" t="s">
        <v>262</v>
      </c>
      <c r="B42" s="476" t="s">
        <v>644</v>
      </c>
      <c r="C42" s="474">
        <v>1534</v>
      </c>
      <c r="D42" s="474">
        <v>1534</v>
      </c>
      <c r="E42" s="438"/>
      <c r="F42" s="475" t="s">
        <v>643</v>
      </c>
    </row>
    <row r="43" spans="1:6" ht="64.5" thickBot="1">
      <c r="A43" s="326" t="s">
        <v>330</v>
      </c>
      <c r="B43" s="438" t="s">
        <v>645</v>
      </c>
      <c r="C43" s="477">
        <v>2577</v>
      </c>
      <c r="D43" s="474">
        <v>2577</v>
      </c>
      <c r="E43" s="438"/>
      <c r="F43" s="475" t="s">
        <v>646</v>
      </c>
    </row>
    <row r="44" spans="1:6" s="570" customFormat="1" ht="15" customHeight="1" thickBot="1">
      <c r="A44" s="568"/>
      <c r="B44" s="569" t="s">
        <v>349</v>
      </c>
      <c r="C44" s="478">
        <f>SUM(C41:C43)</f>
        <v>4335</v>
      </c>
      <c r="D44" s="478">
        <f>SUM(D41:D43)</f>
        <v>4335</v>
      </c>
      <c r="E44" s="569"/>
      <c r="F44" s="569"/>
    </row>
    <row r="45" spans="1:6" ht="15" customHeight="1">
      <c r="A45" s="479"/>
      <c r="B45" s="480"/>
      <c r="C45" s="481"/>
      <c r="D45" s="481"/>
      <c r="E45" s="481"/>
      <c r="F45" s="448"/>
    </row>
    <row r="46" spans="1:6" ht="15" customHeight="1">
      <c r="A46" s="479"/>
      <c r="B46" s="480"/>
      <c r="C46" s="481"/>
      <c r="D46" s="481"/>
      <c r="E46" s="481"/>
      <c r="F46" s="448"/>
    </row>
    <row r="47" spans="1:6" ht="15" customHeight="1" thickBot="1">
      <c r="A47" s="479"/>
      <c r="B47" s="480"/>
      <c r="C47" s="481"/>
      <c r="D47" s="481"/>
      <c r="E47" s="481"/>
      <c r="F47" s="448"/>
    </row>
    <row r="48" spans="1:6" ht="39.75" customHeight="1" thickBot="1">
      <c r="A48" s="449" t="s">
        <v>428</v>
      </c>
      <c r="B48" s="450" t="s">
        <v>429</v>
      </c>
      <c r="C48" s="60" t="s">
        <v>616</v>
      </c>
      <c r="D48" s="60" t="s">
        <v>634</v>
      </c>
      <c r="E48" s="60" t="s">
        <v>618</v>
      </c>
      <c r="F48" s="60" t="s">
        <v>619</v>
      </c>
    </row>
    <row r="49" spans="1:6" ht="15" customHeight="1" thickBot="1">
      <c r="A49" s="482"/>
      <c r="B49" s="483"/>
      <c r="C49" s="40"/>
      <c r="D49" s="484"/>
      <c r="E49" s="40"/>
      <c r="F49" s="439" t="s">
        <v>620</v>
      </c>
    </row>
    <row r="50" spans="1:6" ht="24.75" customHeight="1" thickBot="1">
      <c r="A50" s="485" t="s">
        <v>277</v>
      </c>
      <c r="B50" s="1074" t="s">
        <v>435</v>
      </c>
      <c r="C50" s="1080"/>
      <c r="D50" s="1080"/>
      <c r="E50" s="1080"/>
      <c r="F50" s="1081"/>
    </row>
    <row r="51" spans="1:6" ht="12.75">
      <c r="A51" s="1045" t="s">
        <v>258</v>
      </c>
      <c r="B51" s="1068" t="s">
        <v>540</v>
      </c>
      <c r="C51" s="1062">
        <v>237720</v>
      </c>
      <c r="D51" s="1062">
        <v>118860</v>
      </c>
      <c r="E51" s="1062">
        <v>118860</v>
      </c>
      <c r="F51" s="1063" t="s">
        <v>647</v>
      </c>
    </row>
    <row r="52" spans="1:6" ht="13.5" thickBot="1">
      <c r="A52" s="1046"/>
      <c r="B52" s="1069"/>
      <c r="C52" s="1061"/>
      <c r="D52" s="1061"/>
      <c r="E52" s="1061"/>
      <c r="F52" s="1064"/>
    </row>
    <row r="53" spans="1:6" ht="15" customHeight="1" hidden="1" thickBot="1">
      <c r="A53" s="487"/>
      <c r="B53" s="488"/>
      <c r="C53" s="545"/>
      <c r="D53" s="545"/>
      <c r="E53" s="545"/>
      <c r="F53" s="489"/>
    </row>
    <row r="54" spans="1:6" ht="12.75">
      <c r="A54" s="1045" t="s">
        <v>262</v>
      </c>
      <c r="B54" s="1048" t="s">
        <v>541</v>
      </c>
      <c r="C54" s="1062">
        <v>298000</v>
      </c>
      <c r="D54" s="1062">
        <v>74500</v>
      </c>
      <c r="E54" s="1062">
        <v>223500</v>
      </c>
      <c r="F54" s="1063" t="s">
        <v>648</v>
      </c>
    </row>
    <row r="55" spans="1:6" ht="12.75" customHeight="1">
      <c r="A55" s="1046"/>
      <c r="B55" s="1049"/>
      <c r="C55" s="1061"/>
      <c r="D55" s="1061"/>
      <c r="E55" s="1061"/>
      <c r="F55" s="1064"/>
    </row>
    <row r="56" spans="1:6" ht="14.25" customHeight="1" thickBot="1">
      <c r="A56" s="1047"/>
      <c r="B56" s="1050"/>
      <c r="C56" s="1054"/>
      <c r="D56" s="1054"/>
      <c r="E56" s="1054"/>
      <c r="F56" s="1066"/>
    </row>
    <row r="57" spans="1:6" ht="15" customHeight="1" thickBot="1">
      <c r="A57" s="571" t="s">
        <v>330</v>
      </c>
      <c r="B57" s="490" t="s">
        <v>704</v>
      </c>
      <c r="C57" s="278">
        <v>592783</v>
      </c>
      <c r="D57" s="278">
        <v>115226</v>
      </c>
      <c r="E57" s="278">
        <v>477557</v>
      </c>
      <c r="F57" s="465" t="s">
        <v>649</v>
      </c>
    </row>
    <row r="58" spans="1:6" ht="15" customHeight="1" thickBot="1">
      <c r="A58" s="461" t="s">
        <v>333</v>
      </c>
      <c r="B58" s="276" t="s">
        <v>543</v>
      </c>
      <c r="C58" s="170">
        <v>5000</v>
      </c>
      <c r="D58" s="170">
        <v>5000</v>
      </c>
      <c r="E58" s="170"/>
      <c r="F58" s="171"/>
    </row>
    <row r="59" spans="1:6" ht="26.25" thickBot="1">
      <c r="A59" s="461" t="s">
        <v>334</v>
      </c>
      <c r="B59" s="217" t="s">
        <v>650</v>
      </c>
      <c r="C59" s="170">
        <v>386000</v>
      </c>
      <c r="D59" s="170">
        <v>0</v>
      </c>
      <c r="E59" s="170">
        <v>386000</v>
      </c>
      <c r="F59" s="171" t="s">
        <v>651</v>
      </c>
    </row>
    <row r="60" spans="1:7" ht="17.25" customHeight="1">
      <c r="A60" s="1045" t="s">
        <v>336</v>
      </c>
      <c r="B60" s="1051" t="s">
        <v>652</v>
      </c>
      <c r="C60" s="1053">
        <v>337500</v>
      </c>
      <c r="D60" s="1053">
        <v>67500</v>
      </c>
      <c r="E60" s="1053">
        <v>270000</v>
      </c>
      <c r="F60" s="1067" t="s">
        <v>653</v>
      </c>
      <c r="G60" s="41"/>
    </row>
    <row r="61" spans="1:6" ht="13.5" thickBot="1">
      <c r="A61" s="1047"/>
      <c r="B61" s="1052"/>
      <c r="C61" s="1054"/>
      <c r="D61" s="1054"/>
      <c r="E61" s="1054"/>
      <c r="F61" s="1066"/>
    </row>
    <row r="62" spans="1:6" ht="66" customHeight="1" thickBot="1">
      <c r="A62" s="461" t="s">
        <v>338</v>
      </c>
      <c r="B62" s="435" t="s">
        <v>654</v>
      </c>
      <c r="C62" s="572">
        <v>50000</v>
      </c>
      <c r="D62" s="572">
        <v>5000</v>
      </c>
      <c r="E62" s="572">
        <v>45000</v>
      </c>
      <c r="F62" s="492" t="s">
        <v>655</v>
      </c>
    </row>
    <row r="63" spans="1:6" ht="15.75" customHeight="1" thickBot="1">
      <c r="A63" s="461" t="s">
        <v>340</v>
      </c>
      <c r="B63" s="493" t="s">
        <v>656</v>
      </c>
      <c r="C63" s="314">
        <v>12000</v>
      </c>
      <c r="D63" s="314">
        <v>2000</v>
      </c>
      <c r="E63" s="314">
        <v>10000</v>
      </c>
      <c r="F63" s="494" t="s">
        <v>657</v>
      </c>
    </row>
    <row r="64" spans="1:7" ht="39" thickBot="1">
      <c r="A64" s="461" t="s">
        <v>343</v>
      </c>
      <c r="B64" s="217" t="s">
        <v>658</v>
      </c>
      <c r="C64" s="573">
        <v>600000</v>
      </c>
      <c r="D64" s="314">
        <v>30000</v>
      </c>
      <c r="E64" s="486">
        <v>570000</v>
      </c>
      <c r="F64" s="494" t="s">
        <v>659</v>
      </c>
      <c r="G64" s="41"/>
    </row>
    <row r="65" spans="1:7" ht="26.25" thickBot="1">
      <c r="A65" s="461" t="s">
        <v>345</v>
      </c>
      <c r="B65" s="496" t="s">
        <v>660</v>
      </c>
      <c r="C65" s="573">
        <v>370000</v>
      </c>
      <c r="D65" s="314">
        <f>C65-E65</f>
        <v>55500</v>
      </c>
      <c r="E65" s="486">
        <f>C65*0.85</f>
        <v>314500</v>
      </c>
      <c r="F65" s="494" t="s">
        <v>661</v>
      </c>
      <c r="G65" s="41"/>
    </row>
    <row r="66" spans="1:7" ht="17.25" customHeight="1" thickBot="1">
      <c r="A66" s="454" t="s">
        <v>347</v>
      </c>
      <c r="B66" s="497" t="s">
        <v>442</v>
      </c>
      <c r="C66" s="574"/>
      <c r="D66" s="574"/>
      <c r="E66" s="574"/>
      <c r="F66" s="498"/>
      <c r="G66" s="41"/>
    </row>
    <row r="67" spans="1:7" ht="13.5" thickBot="1">
      <c r="A67" s="575"/>
      <c r="B67" s="277" t="s">
        <v>686</v>
      </c>
      <c r="C67" s="278">
        <v>1500</v>
      </c>
      <c r="D67" s="170">
        <v>1500</v>
      </c>
      <c r="E67" s="170"/>
      <c r="F67" s="279"/>
      <c r="G67" s="41"/>
    </row>
    <row r="68" spans="1:6" ht="13.5" thickBot="1">
      <c r="A68" s="575"/>
      <c r="B68" s="169" t="s">
        <v>662</v>
      </c>
      <c r="C68" s="170">
        <v>1500</v>
      </c>
      <c r="D68" s="170">
        <v>1500</v>
      </c>
      <c r="E68" s="170"/>
      <c r="F68" s="171"/>
    </row>
    <row r="69" spans="1:6" ht="13.5" thickBot="1">
      <c r="A69" s="499"/>
      <c r="B69" s="217" t="s">
        <v>663</v>
      </c>
      <c r="C69" s="565">
        <v>5000</v>
      </c>
      <c r="D69" s="565">
        <v>400</v>
      </c>
      <c r="E69" s="565">
        <v>4600</v>
      </c>
      <c r="F69" s="275" t="s">
        <v>664</v>
      </c>
    </row>
    <row r="70" spans="1:6" ht="13.5" thickBot="1">
      <c r="A70" s="499"/>
      <c r="B70" s="172" t="s">
        <v>542</v>
      </c>
      <c r="C70" s="170">
        <v>3000</v>
      </c>
      <c r="D70" s="576">
        <v>3000</v>
      </c>
      <c r="E70" s="170"/>
      <c r="F70" s="171"/>
    </row>
    <row r="71" spans="1:6" ht="13.5" thickBot="1">
      <c r="A71" s="499"/>
      <c r="B71" s="172" t="s">
        <v>705</v>
      </c>
      <c r="C71" s="170">
        <v>1700</v>
      </c>
      <c r="D71" s="576">
        <v>1700</v>
      </c>
      <c r="E71" s="170"/>
      <c r="F71" s="171"/>
    </row>
    <row r="72" spans="1:6" ht="9.75" customHeight="1">
      <c r="A72" s="1055"/>
      <c r="B72" s="1057" t="s">
        <v>665</v>
      </c>
      <c r="C72" s="1060">
        <v>3000</v>
      </c>
      <c r="D72" s="1060">
        <v>3000</v>
      </c>
      <c r="E72" s="1060"/>
      <c r="F72" s="1065"/>
    </row>
    <row r="73" spans="1:6" ht="7.5" customHeight="1">
      <c r="A73" s="1056"/>
      <c r="B73" s="1058"/>
      <c r="C73" s="1061"/>
      <c r="D73" s="1061"/>
      <c r="E73" s="1061"/>
      <c r="F73" s="1064"/>
    </row>
    <row r="74" spans="1:6" ht="8.25" customHeight="1" thickBot="1">
      <c r="A74" s="1056"/>
      <c r="B74" s="1059"/>
      <c r="C74" s="1054"/>
      <c r="D74" s="1054"/>
      <c r="E74" s="1054"/>
      <c r="F74" s="1066"/>
    </row>
    <row r="75" spans="1:6" ht="15" customHeight="1" thickBot="1">
      <c r="A75" s="461" t="s">
        <v>348</v>
      </c>
      <c r="B75" s="500" t="s">
        <v>666</v>
      </c>
      <c r="C75" s="170">
        <v>500</v>
      </c>
      <c r="D75" s="577">
        <v>500</v>
      </c>
      <c r="E75" s="577"/>
      <c r="F75" s="501"/>
    </row>
    <row r="76" spans="1:6" ht="20.25" customHeight="1" thickBot="1">
      <c r="A76" s="461" t="s">
        <v>350</v>
      </c>
      <c r="B76" s="169" t="s">
        <v>503</v>
      </c>
      <c r="C76" s="170">
        <v>1000</v>
      </c>
      <c r="D76" s="170">
        <v>1000</v>
      </c>
      <c r="E76" s="578"/>
      <c r="F76" s="171"/>
    </row>
    <row r="77" spans="1:6" ht="15.75" customHeight="1" thickBot="1">
      <c r="A77" s="461" t="s">
        <v>432</v>
      </c>
      <c r="B77" s="169" t="s">
        <v>667</v>
      </c>
      <c r="C77" s="170">
        <v>800</v>
      </c>
      <c r="D77" s="170">
        <v>800</v>
      </c>
      <c r="E77" s="170"/>
      <c r="F77" s="579"/>
    </row>
    <row r="78" spans="1:6" ht="15" customHeight="1" thickBot="1">
      <c r="A78" s="571" t="s">
        <v>433</v>
      </c>
      <c r="B78" s="503" t="s">
        <v>668</v>
      </c>
      <c r="C78" s="563">
        <v>6378</v>
      </c>
      <c r="D78" s="563">
        <v>6378</v>
      </c>
      <c r="E78" s="580"/>
      <c r="F78" s="442"/>
    </row>
    <row r="79" spans="1:7" ht="24.75" customHeight="1" thickBot="1">
      <c r="A79" s="461" t="s">
        <v>434</v>
      </c>
      <c r="B79" s="169" t="s">
        <v>669</v>
      </c>
      <c r="C79" s="170">
        <v>1786</v>
      </c>
      <c r="D79" s="170">
        <f>C79-E79</f>
        <v>536</v>
      </c>
      <c r="E79" s="170">
        <v>1250</v>
      </c>
      <c r="F79" s="502"/>
      <c r="G79" s="41"/>
    </row>
    <row r="80" spans="1:7" ht="24.75" customHeight="1" thickBot="1">
      <c r="A80" s="461" t="s">
        <v>436</v>
      </c>
      <c r="B80" s="504" t="s">
        <v>670</v>
      </c>
      <c r="C80" s="278">
        <v>1844</v>
      </c>
      <c r="D80" s="278">
        <v>1844</v>
      </c>
      <c r="E80" s="581"/>
      <c r="F80" s="171"/>
      <c r="G80" s="41"/>
    </row>
    <row r="81" spans="1:7" ht="24.75" customHeight="1" thickBot="1">
      <c r="A81" s="571" t="s">
        <v>437</v>
      </c>
      <c r="B81" s="551" t="s">
        <v>706</v>
      </c>
      <c r="C81" s="278">
        <v>2600</v>
      </c>
      <c r="D81" s="278">
        <v>2600</v>
      </c>
      <c r="E81" s="580"/>
      <c r="F81" s="465"/>
      <c r="G81" s="41"/>
    </row>
    <row r="82" spans="1:7" ht="24.75" customHeight="1" thickBot="1">
      <c r="A82" s="571" t="s">
        <v>438</v>
      </c>
      <c r="B82" s="551" t="s">
        <v>707</v>
      </c>
      <c r="C82" s="278">
        <v>324</v>
      </c>
      <c r="D82" s="278">
        <v>324</v>
      </c>
      <c r="E82" s="580"/>
      <c r="F82" s="465"/>
      <c r="G82" s="41"/>
    </row>
    <row r="83" spans="1:7" ht="24.75" customHeight="1" thickBot="1">
      <c r="A83" s="571" t="s">
        <v>439</v>
      </c>
      <c r="B83" s="551" t="s">
        <v>708</v>
      </c>
      <c r="C83" s="278">
        <v>27000</v>
      </c>
      <c r="D83" s="560">
        <v>5400</v>
      </c>
      <c r="E83" s="563">
        <v>21600</v>
      </c>
      <c r="F83" s="465" t="s">
        <v>709</v>
      </c>
      <c r="G83" s="41"/>
    </row>
    <row r="84" spans="1:7" ht="17.25" customHeight="1" thickBot="1">
      <c r="A84" s="571" t="s">
        <v>710</v>
      </c>
      <c r="B84" s="504" t="s">
        <v>671</v>
      </c>
      <c r="C84" s="278">
        <v>1440</v>
      </c>
      <c r="D84" s="278">
        <v>1440</v>
      </c>
      <c r="E84" s="580"/>
      <c r="F84" s="465"/>
      <c r="G84" s="41"/>
    </row>
    <row r="85" spans="1:7" ht="28.5" customHeight="1" thickBot="1">
      <c r="A85" s="571" t="s">
        <v>195</v>
      </c>
      <c r="B85" s="504" t="s">
        <v>955</v>
      </c>
      <c r="C85" s="924">
        <v>460</v>
      </c>
      <c r="D85" s="924">
        <v>460</v>
      </c>
      <c r="E85" s="580"/>
      <c r="F85" s="465"/>
      <c r="G85" s="41"/>
    </row>
    <row r="86" spans="1:7" ht="17.25" customHeight="1" thickBot="1">
      <c r="A86" s="571" t="s">
        <v>198</v>
      </c>
      <c r="B86" s="504" t="s">
        <v>956</v>
      </c>
      <c r="C86" s="924">
        <v>6757</v>
      </c>
      <c r="D86" s="924">
        <v>4314</v>
      </c>
      <c r="E86" s="580">
        <v>2443</v>
      </c>
      <c r="F86" s="465"/>
      <c r="G86" s="41"/>
    </row>
    <row r="87" spans="1:7" s="588" customFormat="1" ht="15.75" customHeight="1" thickBot="1">
      <c r="A87" s="582"/>
      <c r="B87" s="583" t="s">
        <v>349</v>
      </c>
      <c r="C87" s="584">
        <f>SUM(C51:C86)</f>
        <v>2955592</v>
      </c>
      <c r="D87" s="584">
        <f>SUM(D51:D86)</f>
        <v>510282</v>
      </c>
      <c r="E87" s="584">
        <f>SUM(E51:E86)</f>
        <v>2445310</v>
      </c>
      <c r="F87" s="586"/>
      <c r="G87" s="587"/>
    </row>
    <row r="88" spans="1:7" ht="16.5" customHeight="1">
      <c r="A88" s="469"/>
      <c r="B88" s="505"/>
      <c r="C88" s="506"/>
      <c r="D88" s="506"/>
      <c r="E88" s="506"/>
      <c r="F88" s="35"/>
      <c r="G88" s="41"/>
    </row>
    <row r="89" spans="1:7" ht="12.75" customHeight="1">
      <c r="A89" s="469"/>
      <c r="B89" s="505"/>
      <c r="C89" s="471"/>
      <c r="D89" s="471"/>
      <c r="E89" s="471"/>
      <c r="F89" s="35"/>
      <c r="G89" s="41"/>
    </row>
    <row r="90" spans="5:7" ht="12.75">
      <c r="E90" s="471"/>
      <c r="F90" s="35"/>
      <c r="G90" s="41"/>
    </row>
    <row r="91" spans="5:7" ht="17.25" customHeight="1">
      <c r="E91" s="507"/>
      <c r="F91" s="35"/>
      <c r="G91" s="41"/>
    </row>
    <row r="92" spans="5:7" ht="12.75">
      <c r="E92" s="507"/>
      <c r="F92" s="35"/>
      <c r="G92" s="41"/>
    </row>
    <row r="93" spans="5:6" ht="15.75" customHeight="1">
      <c r="E93" s="507"/>
      <c r="F93" s="35"/>
    </row>
    <row r="94" spans="5:6" ht="15.75" customHeight="1">
      <c r="E94" s="507"/>
      <c r="F94" s="35"/>
    </row>
    <row r="95" spans="5:6" ht="15" customHeight="1">
      <c r="E95" s="481"/>
      <c r="F95" s="448"/>
    </row>
    <row r="96" ht="12.75">
      <c r="G96" s="41"/>
    </row>
    <row r="97" ht="12.75">
      <c r="G97" s="41"/>
    </row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30" customHeight="1"/>
    <row r="106" ht="15" customHeight="1">
      <c r="E106" s="57"/>
    </row>
    <row r="107" ht="15" customHeight="1">
      <c r="E107" s="57"/>
    </row>
    <row r="108" ht="15" customHeight="1">
      <c r="E108" s="456"/>
    </row>
    <row r="109" ht="15" customHeight="1"/>
    <row r="110" ht="15.75" customHeight="1"/>
    <row r="111" ht="15" customHeight="1"/>
    <row r="112" ht="15" customHeight="1"/>
    <row r="113" ht="15" customHeight="1"/>
    <row r="114" ht="15" customHeight="1"/>
    <row r="115" ht="30" customHeight="1"/>
    <row r="116" ht="15" customHeight="1"/>
    <row r="117" ht="15" customHeight="1"/>
    <row r="118" ht="15" customHeight="1"/>
    <row r="119" ht="40.5" customHeight="1"/>
    <row r="120" ht="15" customHeight="1"/>
    <row r="121" ht="41.2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21" customHeight="1"/>
    <row r="129" ht="15" customHeight="1"/>
    <row r="130" ht="13.5" customHeight="1"/>
    <row r="131" ht="12.75" customHeight="1"/>
    <row r="132" ht="15.75" customHeight="1"/>
    <row r="133" ht="40.5" customHeight="1"/>
    <row r="134" ht="15" customHeight="1"/>
    <row r="135" ht="41.2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30" customHeight="1"/>
    <row r="152" ht="30" customHeight="1"/>
    <row r="153" ht="30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</sheetData>
  <sheetProtection/>
  <mergeCells count="32">
    <mergeCell ref="B50:F50"/>
    <mergeCell ref="D54:D56"/>
    <mergeCell ref="A1:F1"/>
    <mergeCell ref="A3:F3"/>
    <mergeCell ref="A4:F4"/>
    <mergeCell ref="B7:F7"/>
    <mergeCell ref="B40:F40"/>
    <mergeCell ref="A2:F2"/>
    <mergeCell ref="B25:F25"/>
    <mergeCell ref="E60:E61"/>
    <mergeCell ref="F60:F61"/>
    <mergeCell ref="A51:A52"/>
    <mergeCell ref="B51:B52"/>
    <mergeCell ref="C51:C52"/>
    <mergeCell ref="D51:D52"/>
    <mergeCell ref="C54:C56"/>
    <mergeCell ref="A72:A74"/>
    <mergeCell ref="B72:B74"/>
    <mergeCell ref="C72:C74"/>
    <mergeCell ref="D72:D74"/>
    <mergeCell ref="E51:E52"/>
    <mergeCell ref="F51:F52"/>
    <mergeCell ref="E72:E74"/>
    <mergeCell ref="F72:F74"/>
    <mergeCell ref="E54:E56"/>
    <mergeCell ref="F54:F56"/>
    <mergeCell ref="A54:A56"/>
    <mergeCell ref="B54:B56"/>
    <mergeCell ref="A60:A61"/>
    <mergeCell ref="B60:B61"/>
    <mergeCell ref="C60:C61"/>
    <mergeCell ref="D60:D61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3"/>
  <headerFooter alignWithMargins="0">
    <oddHeader>&amp;C&amp;P.oldal</oddHeader>
  </headerFooter>
  <rowBreaks count="3" manualBreakCount="3">
    <brk id="45" max="255" man="1"/>
    <brk id="88" max="255" man="1"/>
    <brk id="111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K10" sqref="K10"/>
    </sheetView>
  </sheetViews>
  <sheetFormatPr defaultColWidth="9.140625" defaultRowHeight="12.75"/>
  <cols>
    <col min="2" max="2" width="31.421875" style="0" customWidth="1"/>
    <col min="3" max="3" width="10.00390625" style="0" customWidth="1"/>
    <col min="4" max="4" width="13.28125" style="0" customWidth="1"/>
    <col min="5" max="5" width="10.8515625" style="0" customWidth="1"/>
    <col min="6" max="6" width="11.28125" style="0" customWidth="1"/>
  </cols>
  <sheetData>
    <row r="1" spans="1:6" ht="12" customHeight="1">
      <c r="A1" s="992" t="s">
        <v>672</v>
      </c>
      <c r="B1" s="992"/>
      <c r="C1" s="992"/>
      <c r="D1" s="992"/>
      <c r="E1" s="992"/>
      <c r="F1" s="992"/>
    </row>
    <row r="2" spans="1:6" ht="12" customHeight="1">
      <c r="A2" s="995" t="s">
        <v>985</v>
      </c>
      <c r="B2" s="995"/>
      <c r="C2" s="995"/>
      <c r="D2" s="995"/>
      <c r="E2" s="995"/>
      <c r="F2" s="995"/>
    </row>
    <row r="3" spans="1:6" ht="12" customHeight="1">
      <c r="A3" s="995" t="s">
        <v>614</v>
      </c>
      <c r="B3" s="995"/>
      <c r="C3" s="995"/>
      <c r="D3" s="995"/>
      <c r="E3" s="995"/>
      <c r="F3" s="995"/>
    </row>
    <row r="4" spans="1:6" ht="12" customHeight="1" thickBot="1">
      <c r="A4" s="1070" t="s">
        <v>448</v>
      </c>
      <c r="B4" s="1070"/>
      <c r="C4" s="1070"/>
      <c r="D4" s="1070"/>
      <c r="E4" s="1070"/>
      <c r="F4" s="1070"/>
    </row>
    <row r="5" spans="1:6" ht="39.75" customHeight="1" thickBot="1" thickTop="1">
      <c r="A5" s="508" t="s">
        <v>428</v>
      </c>
      <c r="B5" s="509" t="s">
        <v>429</v>
      </c>
      <c r="C5" s="37" t="s">
        <v>616</v>
      </c>
      <c r="D5" s="60" t="s">
        <v>634</v>
      </c>
      <c r="E5" s="37" t="s">
        <v>618</v>
      </c>
      <c r="F5" s="38" t="s">
        <v>619</v>
      </c>
    </row>
    <row r="6" spans="1:6" ht="15" customHeight="1" thickBot="1">
      <c r="A6" s="62"/>
      <c r="B6" s="61"/>
      <c r="C6" s="61"/>
      <c r="D6" s="61"/>
      <c r="E6" s="61"/>
      <c r="F6" s="39">
        <v>800</v>
      </c>
    </row>
    <row r="7" spans="1:6" ht="24.75" customHeight="1" thickBot="1">
      <c r="A7" s="472" t="s">
        <v>440</v>
      </c>
      <c r="B7" s="1082" t="s">
        <v>441</v>
      </c>
      <c r="C7" s="1082"/>
      <c r="D7" s="1082"/>
      <c r="E7" s="1082"/>
      <c r="F7" s="1082"/>
    </row>
    <row r="8" spans="1:6" ht="24.75" customHeight="1" thickBot="1">
      <c r="A8" s="510" t="s">
        <v>258</v>
      </c>
      <c r="B8" s="5" t="s">
        <v>517</v>
      </c>
      <c r="C8" s="463">
        <v>18000</v>
      </c>
      <c r="D8" s="511">
        <v>9000</v>
      </c>
      <c r="E8" s="511">
        <v>9000</v>
      </c>
      <c r="F8" s="275" t="s">
        <v>673</v>
      </c>
    </row>
    <row r="9" spans="1:6" ht="15" customHeight="1" thickBot="1">
      <c r="A9" s="589" t="s">
        <v>262</v>
      </c>
      <c r="B9" s="590" t="s">
        <v>711</v>
      </c>
      <c r="C9" s="463">
        <v>5900</v>
      </c>
      <c r="D9" s="463">
        <v>2950</v>
      </c>
      <c r="E9" s="463">
        <v>2950</v>
      </c>
      <c r="F9" s="591" t="s">
        <v>673</v>
      </c>
    </row>
    <row r="10" spans="1:6" ht="13.5" thickBot="1">
      <c r="A10" s="510" t="s">
        <v>330</v>
      </c>
      <c r="B10" s="459" t="s">
        <v>674</v>
      </c>
      <c r="C10" s="464">
        <v>677</v>
      </c>
      <c r="D10" s="464">
        <v>677</v>
      </c>
      <c r="E10" s="464"/>
      <c r="F10" s="465"/>
    </row>
    <row r="11" spans="1:9" ht="15" customHeight="1" thickBot="1">
      <c r="A11" s="510" t="s">
        <v>333</v>
      </c>
      <c r="B11" s="459" t="s">
        <v>544</v>
      </c>
      <c r="C11" s="464">
        <v>2402</v>
      </c>
      <c r="D11" s="464">
        <v>2402</v>
      </c>
      <c r="E11" s="464"/>
      <c r="F11" s="465"/>
      <c r="I11" s="512"/>
    </row>
    <row r="12" spans="1:6" ht="13.5" thickBot="1">
      <c r="A12" s="510" t="s">
        <v>334</v>
      </c>
      <c r="B12" s="504" t="s">
        <v>516</v>
      </c>
      <c r="C12" s="464">
        <v>4946</v>
      </c>
      <c r="D12" s="464">
        <v>4946</v>
      </c>
      <c r="E12" s="464"/>
      <c r="F12" s="465"/>
    </row>
    <row r="13" spans="1:6" ht="26.25" thickBot="1">
      <c r="A13" s="510" t="s">
        <v>336</v>
      </c>
      <c r="B13" s="455" t="s">
        <v>675</v>
      </c>
      <c r="C13" s="491">
        <v>1500</v>
      </c>
      <c r="D13" s="491">
        <v>1500</v>
      </c>
      <c r="E13" s="491"/>
      <c r="F13" s="171"/>
    </row>
    <row r="14" spans="1:6" ht="26.25" thickBot="1">
      <c r="A14" s="589" t="s">
        <v>338</v>
      </c>
      <c r="B14" s="459" t="s">
        <v>545</v>
      </c>
      <c r="C14" s="464">
        <v>20000</v>
      </c>
      <c r="D14" s="464">
        <v>4000</v>
      </c>
      <c r="E14" s="464">
        <v>16000</v>
      </c>
      <c r="F14" s="465" t="s">
        <v>712</v>
      </c>
    </row>
    <row r="15" spans="1:6" ht="13.5" thickBot="1">
      <c r="A15" s="510" t="s">
        <v>340</v>
      </c>
      <c r="B15" s="277" t="s">
        <v>676</v>
      </c>
      <c r="C15" s="491">
        <v>8100</v>
      </c>
      <c r="D15" s="491">
        <v>4050</v>
      </c>
      <c r="E15" s="491">
        <v>4050</v>
      </c>
      <c r="F15" s="171" t="s">
        <v>673</v>
      </c>
    </row>
    <row r="16" ht="13.5" hidden="1" thickBot="1">
      <c r="A16" s="510" t="s">
        <v>343</v>
      </c>
    </row>
    <row r="17" spans="1:6" ht="24.75" customHeight="1" thickBot="1">
      <c r="A17" s="510" t="s">
        <v>343</v>
      </c>
      <c r="B17" s="435" t="s">
        <v>677</v>
      </c>
      <c r="C17" s="511">
        <v>12750</v>
      </c>
      <c r="D17" s="511">
        <v>6375</v>
      </c>
      <c r="E17" s="511">
        <v>6375</v>
      </c>
      <c r="F17" s="275" t="s">
        <v>673</v>
      </c>
    </row>
    <row r="18" spans="1:6" ht="24.75" customHeight="1" thickBot="1">
      <c r="A18" s="510" t="s">
        <v>345</v>
      </c>
      <c r="B18" s="435" t="s">
        <v>678</v>
      </c>
      <c r="C18" s="511">
        <v>980</v>
      </c>
      <c r="D18" s="511">
        <v>340</v>
      </c>
      <c r="E18" s="511">
        <v>640</v>
      </c>
      <c r="F18" s="275"/>
    </row>
    <row r="19" spans="1:6" ht="13.5" thickBot="1">
      <c r="A19" s="510" t="s">
        <v>347</v>
      </c>
      <c r="B19" s="513" t="s">
        <v>679</v>
      </c>
      <c r="C19" s="463">
        <v>1764</v>
      </c>
      <c r="D19" s="463">
        <v>1764</v>
      </c>
      <c r="E19" s="324"/>
      <c r="F19" s="324"/>
    </row>
    <row r="20" spans="1:6" ht="13.5" thickBot="1">
      <c r="A20" s="510" t="s">
        <v>348</v>
      </c>
      <c r="B20" s="513" t="s">
        <v>680</v>
      </c>
      <c r="C20" s="463">
        <v>3000</v>
      </c>
      <c r="D20" s="463">
        <v>3000</v>
      </c>
      <c r="E20" s="324"/>
      <c r="F20" s="324"/>
    </row>
    <row r="21" spans="1:6" ht="13.5" thickBot="1">
      <c r="A21" s="589" t="s">
        <v>350</v>
      </c>
      <c r="B21" s="513" t="s">
        <v>681</v>
      </c>
      <c r="C21" s="463">
        <v>4900</v>
      </c>
      <c r="D21" s="463">
        <v>980</v>
      </c>
      <c r="E21" s="549">
        <v>3920</v>
      </c>
      <c r="F21" s="592" t="s">
        <v>712</v>
      </c>
    </row>
    <row r="22" spans="1:6" ht="13.5" thickBot="1">
      <c r="A22" s="510" t="s">
        <v>432</v>
      </c>
      <c r="B22" s="513" t="s">
        <v>538</v>
      </c>
      <c r="C22" s="463">
        <v>39385</v>
      </c>
      <c r="D22" s="463">
        <v>39385</v>
      </c>
      <c r="E22" s="324"/>
      <c r="F22" s="324"/>
    </row>
    <row r="23" spans="1:6" ht="13.5" thickBot="1">
      <c r="A23" s="510" t="s">
        <v>433</v>
      </c>
      <c r="B23" s="513" t="s">
        <v>713</v>
      </c>
      <c r="C23" s="463">
        <v>20000</v>
      </c>
      <c r="D23" s="463">
        <v>4000</v>
      </c>
      <c r="E23" s="593">
        <v>16000</v>
      </c>
      <c r="F23" s="594" t="s">
        <v>709</v>
      </c>
    </row>
    <row r="24" spans="1:6" ht="26.25" thickBot="1">
      <c r="A24" s="510" t="s">
        <v>434</v>
      </c>
      <c r="B24" s="513" t="s">
        <v>714</v>
      </c>
      <c r="C24" s="463">
        <v>22500</v>
      </c>
      <c r="D24" s="463">
        <v>7500</v>
      </c>
      <c r="E24" s="561">
        <v>15000</v>
      </c>
      <c r="F24" s="275" t="s">
        <v>715</v>
      </c>
    </row>
    <row r="25" spans="1:6" ht="26.25" thickBot="1">
      <c r="A25" s="510" t="s">
        <v>436</v>
      </c>
      <c r="B25" s="513" t="s">
        <v>716</v>
      </c>
      <c r="C25" s="463">
        <v>23000</v>
      </c>
      <c r="D25" s="463">
        <v>4600</v>
      </c>
      <c r="E25" s="595">
        <v>18400</v>
      </c>
      <c r="F25" s="594" t="s">
        <v>709</v>
      </c>
    </row>
    <row r="26" spans="1:6" ht="26.25" thickBot="1">
      <c r="A26" s="510" t="s">
        <v>437</v>
      </c>
      <c r="B26" s="513" t="s">
        <v>717</v>
      </c>
      <c r="C26" s="463">
        <v>19500</v>
      </c>
      <c r="D26" s="463">
        <v>3900</v>
      </c>
      <c r="E26" s="563">
        <v>15600</v>
      </c>
      <c r="F26" s="596" t="s">
        <v>712</v>
      </c>
    </row>
    <row r="27" spans="1:9" ht="16.5" thickBot="1">
      <c r="A27" s="168"/>
      <c r="B27" s="168" t="s">
        <v>349</v>
      </c>
      <c r="C27" s="585">
        <f>SUM(C8:C26)</f>
        <v>209304</v>
      </c>
      <c r="D27" s="514">
        <f>SUM(D8:D26)</f>
        <v>101369</v>
      </c>
      <c r="E27" s="514">
        <f>SUM(E8:E26)</f>
        <v>107935</v>
      </c>
      <c r="F27" s="515"/>
      <c r="I27" s="512"/>
    </row>
    <row r="28" spans="1:9" ht="12.75">
      <c r="A28" s="469"/>
      <c r="I28" s="512"/>
    </row>
    <row r="29" spans="1:9" ht="12.75">
      <c r="A29" s="469"/>
      <c r="I29" s="512"/>
    </row>
    <row r="30" spans="1:9" ht="12.75">
      <c r="A30" s="469"/>
      <c r="I30" s="512"/>
    </row>
    <row r="32" spans="1:9" ht="12.75">
      <c r="A32" s="469"/>
      <c r="B32" s="505"/>
      <c r="C32" s="506"/>
      <c r="D32" s="506"/>
      <c r="E32" s="506"/>
      <c r="F32" s="516"/>
      <c r="I32" s="512"/>
    </row>
    <row r="33" spans="1:6" ht="15" customHeight="1">
      <c r="A33" s="469"/>
      <c r="B33" s="517"/>
      <c r="C33" s="518"/>
      <c r="D33" s="518"/>
      <c r="E33" s="518"/>
      <c r="F33" s="516"/>
    </row>
    <row r="34" spans="1:6" ht="15" customHeight="1">
      <c r="A34" s="469"/>
      <c r="B34" s="517"/>
      <c r="C34" s="518"/>
      <c r="D34" s="518"/>
      <c r="E34" s="518"/>
      <c r="F34" s="516"/>
    </row>
    <row r="35" spans="1:6" ht="12.75">
      <c r="A35" s="469"/>
      <c r="B35" s="517"/>
      <c r="C35" s="518"/>
      <c r="D35" s="518"/>
      <c r="E35" s="518"/>
      <c r="F35" s="516"/>
    </row>
    <row r="36" spans="1:6" ht="12.75">
      <c r="A36" s="469"/>
      <c r="B36" s="4"/>
      <c r="C36" s="4"/>
      <c r="D36" s="4"/>
      <c r="E36" s="4"/>
      <c r="F36" s="4"/>
    </row>
    <row r="37" spans="1:6" ht="12.75">
      <c r="A37" s="469"/>
      <c r="B37" s="4"/>
      <c r="C37" s="4"/>
      <c r="D37" s="4"/>
      <c r="E37" s="4"/>
      <c r="F37" s="4"/>
    </row>
    <row r="38" spans="1:6" ht="12.75">
      <c r="A38" s="469"/>
      <c r="B38" s="4"/>
      <c r="C38" s="4"/>
      <c r="D38" s="4"/>
      <c r="E38" s="4"/>
      <c r="F38" s="4"/>
    </row>
    <row r="39" spans="1:6" ht="12.75">
      <c r="A39" s="469"/>
      <c r="B39" s="517"/>
      <c r="C39" s="518"/>
      <c r="D39" s="518"/>
      <c r="E39" s="518"/>
      <c r="F39" s="516"/>
    </row>
    <row r="40" spans="1:6" ht="12.75">
      <c r="A40" s="469"/>
      <c r="B40" s="4"/>
      <c r="C40" s="4"/>
      <c r="D40" s="4"/>
      <c r="E40" s="4"/>
      <c r="F40" s="4"/>
    </row>
    <row r="41" spans="1:6" ht="12.75">
      <c r="A41" s="469"/>
      <c r="B41" s="517"/>
      <c r="C41" s="518"/>
      <c r="D41" s="518"/>
      <c r="E41" s="518"/>
      <c r="F41" s="516"/>
    </row>
    <row r="42" spans="1:6" ht="12.75">
      <c r="A42" s="469"/>
      <c r="B42" s="517"/>
      <c r="C42" s="518"/>
      <c r="D42" s="518"/>
      <c r="E42" s="518"/>
      <c r="F42" s="516"/>
    </row>
    <row r="43" spans="1:6" ht="12.75">
      <c r="A43" s="469"/>
      <c r="B43" s="4"/>
      <c r="C43" s="519"/>
      <c r="D43" s="519"/>
      <c r="E43" s="519"/>
      <c r="F43" s="4"/>
    </row>
    <row r="44" spans="1:6" ht="12.75">
      <c r="A44" s="325"/>
      <c r="B44" s="4"/>
      <c r="C44" s="519"/>
      <c r="D44" s="519"/>
      <c r="E44" s="519"/>
      <c r="F44" s="4"/>
    </row>
    <row r="45" ht="15" customHeight="1"/>
    <row r="46" ht="12" customHeight="1"/>
  </sheetData>
  <sheetProtection/>
  <mergeCells count="5">
    <mergeCell ref="A1:F1"/>
    <mergeCell ref="B7:F7"/>
    <mergeCell ref="A2:F2"/>
    <mergeCell ref="A4:F4"/>
    <mergeCell ref="A3:F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User</cp:lastModifiedBy>
  <cp:lastPrinted>2009-02-21T14:45:56Z</cp:lastPrinted>
  <dcterms:created xsi:type="dcterms:W3CDTF">2005-07-21T07:39:34Z</dcterms:created>
  <dcterms:modified xsi:type="dcterms:W3CDTF">2009-02-21T14:48:49Z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