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75" windowWidth="19155" windowHeight="7455" activeTab="0"/>
  </bookViews>
  <sheets>
    <sheet name="1.sz.Bevételi források" sheetId="1" r:id="rId1"/>
    <sheet name="2.szKiadás kiemelt jogcímenként" sheetId="2" r:id="rId2"/>
    <sheet name="3a sz.Működési mérleg" sheetId="3" r:id="rId3"/>
    <sheet name="3b sz.Felhalmozási mérleg" sheetId="4" r:id="rId4"/>
    <sheet name="4. sz. felújítási ei" sheetId="5" r:id="rId5"/>
    <sheet name="5.sz.beruházási kiadások" sheetId="6" r:id="rId6"/>
    <sheet name="6.sz. Fizetendő hozzájárulás" sheetId="7" r:id="rId7"/>
    <sheet name="7. sz. Likviditási terv" sheetId="8" r:id="rId8"/>
    <sheet name="8.sz. Társulás ktgv. feladaton" sheetId="9" r:id="rId9"/>
    <sheet name="9. Intézményi költségvetések" sheetId="10" r:id="rId10"/>
    <sheet name="10.Létszám e. i." sheetId="11" r:id="rId11"/>
    <sheet name="11. Közfoglalk. létszám ei" sheetId="12" r:id="rId12"/>
    <sheet name="12.EU projektek " sheetId="13" r:id="rId13"/>
    <sheet name="13. melléklet" sheetId="14" r:id="rId14"/>
  </sheets>
  <externalReferences>
    <externalReference r:id="rId17"/>
    <externalReference r:id="rId18"/>
  </externalReferences>
  <definedNames>
    <definedName name="gg">'[1]kod'!$BT$34:$BT$3184</definedName>
    <definedName name="kk">'[1]kod'!$BT$34:$BT$3184</definedName>
    <definedName name="_xlnm.Print_Area" localSheetId="0">'1.sz.Bevételi források'!$A$1:$E$50</definedName>
    <definedName name="_xlnm.Print_Area" localSheetId="7">'7. sz. Likviditási terv'!$A$1:$N$61</definedName>
    <definedName name="onev">'[2]kod'!$BT$34:$BT$3184</definedName>
  </definedNames>
  <calcPr fullCalcOnLoad="1"/>
</workbook>
</file>

<file path=xl/sharedStrings.xml><?xml version="1.0" encoding="utf-8"?>
<sst xmlns="http://schemas.openxmlformats.org/spreadsheetml/2006/main" count="668" uniqueCount="294">
  <si>
    <t>Szociális és Egészségügyi Szolgáltató Központ</t>
  </si>
  <si>
    <t>Összesen</t>
  </si>
  <si>
    <t>I. Működési bevételek:</t>
  </si>
  <si>
    <t xml:space="preserve">       1. Intézményi működési bevételek </t>
  </si>
  <si>
    <r>
      <t xml:space="preserve">         1. Tárgyi eszközök, immateriális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javak értékesítése </t>
    </r>
  </si>
  <si>
    <t xml:space="preserve">VII. Költségvetési hiány belső finanszírozására szolgáló pénzforgalom nélküli bevételek: </t>
  </si>
  <si>
    <t xml:space="preserve">         1. Előző évek előirányzat-maradványának, pénzmaradványának igénybevétele</t>
  </si>
  <si>
    <t xml:space="preserve">             1.1. Működési célra</t>
  </si>
  <si>
    <t xml:space="preserve">             1.2. Felhalmozási célra</t>
  </si>
  <si>
    <t xml:space="preserve">         2. Előző évek vállalkozási maradvány igénybevétele </t>
  </si>
  <si>
    <t xml:space="preserve">             2.1. Működési célra</t>
  </si>
  <si>
    <t xml:space="preserve">             2.2. Felhalmozási célra</t>
  </si>
  <si>
    <t>Bevételek mindösszesen:</t>
  </si>
  <si>
    <t>1.</t>
  </si>
  <si>
    <t>2.</t>
  </si>
  <si>
    <t>3.</t>
  </si>
  <si>
    <t>4.</t>
  </si>
  <si>
    <t>Összesen:</t>
  </si>
  <si>
    <t xml:space="preserve">       1.1. Személyi juttatások</t>
  </si>
  <si>
    <t xml:space="preserve">       1.2. Munkaadókat terhelő járulék</t>
  </si>
  <si>
    <t xml:space="preserve">       1.3. Dologi kiadások</t>
  </si>
  <si>
    <t>e Ft</t>
  </si>
  <si>
    <t>S</t>
  </si>
  <si>
    <t>F e l a d a t</t>
  </si>
  <si>
    <t>Forrás megnevezése</t>
  </si>
  <si>
    <t>sz.</t>
  </si>
  <si>
    <t xml:space="preserve">            Összesen:</t>
  </si>
  <si>
    <t xml:space="preserve">I n t é z m é n y </t>
  </si>
  <si>
    <t xml:space="preserve">      Összesen:</t>
  </si>
  <si>
    <t>S. sz.</t>
  </si>
  <si>
    <t>egész évre vetítve</t>
  </si>
  <si>
    <t>Működési bevételek összesen:</t>
  </si>
  <si>
    <t>1. Működési jellegű kiadások</t>
  </si>
  <si>
    <t>Működési kiadások összesen:</t>
  </si>
  <si>
    <t>Működési költségvetés többlete:</t>
  </si>
  <si>
    <t>Működési költségvetés hiánya:</t>
  </si>
  <si>
    <t>Felhalmozási bevételek összesen:</t>
  </si>
  <si>
    <t>2. Felhalmozási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</si>
  <si>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</si>
  <si>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</si>
  <si>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</si>
  <si>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</si>
  <si>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</si>
  <si>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</si>
  <si>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</si>
  <si>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</si>
  <si>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</si>
  <si>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</si>
  <si>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</si>
  <si>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</si>
  <si>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 összesen:</t>
  </si>
  <si>
    <t>Kiadási előirányzat összesen:</t>
  </si>
  <si>
    <t>Bevételi források kiemelt előirányzatonként</t>
  </si>
  <si>
    <t>Kiadások kiemelt előirányzatonként</t>
  </si>
  <si>
    <t>1. Működési kiadások</t>
  </si>
  <si>
    <t>2. sz. melléklet: Kiadások kiemelt előirányzatonként</t>
  </si>
  <si>
    <t>1. sz. melléklet: Bevételi források kiemelt előirányzatonként</t>
  </si>
  <si>
    <t>3/a sz. melléklet: Működési mérleg</t>
  </si>
  <si>
    <t>3/b. sz. melléklet: Felhalmozási mérleg</t>
  </si>
  <si>
    <t>4. számú melléklet: Felújítási előirányzat célonként</t>
  </si>
  <si>
    <t>5. sz. melléklet: Felhalmozási kiadások programonként</t>
  </si>
  <si>
    <t>fő</t>
  </si>
  <si>
    <t>Program neve</t>
  </si>
  <si>
    <t>Megnevezés</t>
  </si>
  <si>
    <t>Belső ellenőrzés</t>
  </si>
  <si>
    <t>Balatonberény</t>
  </si>
  <si>
    <t>Balatonkeresztúr</t>
  </si>
  <si>
    <t>Balatonmáriafürdő</t>
  </si>
  <si>
    <t>Balatonszentgyörgy</t>
  </si>
  <si>
    <t>Balatonújlak</t>
  </si>
  <si>
    <t>Böhönye</t>
  </si>
  <si>
    <t>Csákány</t>
  </si>
  <si>
    <t>Csömend</t>
  </si>
  <si>
    <t>Főnyed</t>
  </si>
  <si>
    <t>Gadány</t>
  </si>
  <si>
    <t>Hollád</t>
  </si>
  <si>
    <t>Hosszúvíz</t>
  </si>
  <si>
    <t>Kelevíz</t>
  </si>
  <si>
    <t>Kéthely</t>
  </si>
  <si>
    <t>Libickozma</t>
  </si>
  <si>
    <t>Marcali</t>
  </si>
  <si>
    <t>Mesztegnyő</t>
  </si>
  <si>
    <t>Nagyszakácsi</t>
  </si>
  <si>
    <t>Nemesdéd</t>
  </si>
  <si>
    <t>Nemeskisfalud</t>
  </si>
  <si>
    <t>Nemesvid</t>
  </si>
  <si>
    <t>Nikla</t>
  </si>
  <si>
    <t>Pusztakovácsi</t>
  </si>
  <si>
    <t>Sávoly</t>
  </si>
  <si>
    <t>Somogyfajsz</t>
  </si>
  <si>
    <t>Somogysámson</t>
  </si>
  <si>
    <t>Somogysimonyi</t>
  </si>
  <si>
    <t>Somogyszentpál</t>
  </si>
  <si>
    <t>Somogyzsitfa</t>
  </si>
  <si>
    <t>Szegerdő</t>
  </si>
  <si>
    <t>Szenyér</t>
  </si>
  <si>
    <t>Szőkedencs</t>
  </si>
  <si>
    <t>Tapsony</t>
  </si>
  <si>
    <t>Táska</t>
  </si>
  <si>
    <t>Tikos</t>
  </si>
  <si>
    <t>Varászló</t>
  </si>
  <si>
    <t>Vése</t>
  </si>
  <si>
    <t>Vörs</t>
  </si>
  <si>
    <t>Bevételek</t>
  </si>
  <si>
    <t>Kiadások</t>
  </si>
  <si>
    <t>Működési bevételek</t>
  </si>
  <si>
    <t>Működési célú pénzeszközátvétel</t>
  </si>
  <si>
    <t>Intézményfinanszírozás</t>
  </si>
  <si>
    <t>Felhalmozási célú pénzeszközátvétel</t>
  </si>
  <si>
    <t>Pénzmaradvány</t>
  </si>
  <si>
    <t>Személyi juttatások</t>
  </si>
  <si>
    <t>Munkaadókat terhelő járulék</t>
  </si>
  <si>
    <t>Dologi kiadások</t>
  </si>
  <si>
    <t>Működési célú pénzeszközátadás</t>
  </si>
  <si>
    <t>Felhalmozási célú pénzeszközátadás</t>
  </si>
  <si>
    <t>Támogatásértékű felhalmozási célú pénzeszközátadás</t>
  </si>
  <si>
    <t>Támogatásértékű működési célú pénzeszközátadás</t>
  </si>
  <si>
    <t>Beruházás</t>
  </si>
  <si>
    <t>Felújítás</t>
  </si>
  <si>
    <t>Személy szállítás</t>
  </si>
  <si>
    <t>Kiadások mindösszesen:</t>
  </si>
  <si>
    <t>Egyenleg:</t>
  </si>
  <si>
    <t>Tényleges létszámok időpont meghatározással</t>
  </si>
  <si>
    <t>Ellátottak pénzbeli juttatása</t>
  </si>
  <si>
    <t>Orvosi ügyelet</t>
  </si>
  <si>
    <t>Házi segítségnyújtás</t>
  </si>
  <si>
    <t>Településnév</t>
  </si>
  <si>
    <t>Függő bevételek összesen:</t>
  </si>
  <si>
    <t>Függő kiadások összesen:</t>
  </si>
  <si>
    <t>5.</t>
  </si>
  <si>
    <t>Felhalmozási kiadások összesen:</t>
  </si>
  <si>
    <t>Felhalmozási költségvetés hiánya:</t>
  </si>
  <si>
    <t>Felhalmozási költségvetés többlete:</t>
  </si>
  <si>
    <t>Közfoglalkoztatási programok</t>
  </si>
  <si>
    <t>Marcali Kistérségi Többcélú Társulás</t>
  </si>
  <si>
    <t xml:space="preserve">       1.4. Egyéb működési célú kiadás</t>
  </si>
  <si>
    <t xml:space="preserve">              1.4.1 Támogatásértékű működési kiadások</t>
  </si>
  <si>
    <t xml:space="preserve">              1.4.2 Működési célú pénzeszközátadás</t>
  </si>
  <si>
    <t xml:space="preserve">       1.5. Ellátottak pénzbeli juttatása</t>
  </si>
  <si>
    <t xml:space="preserve">       1.2. Munkaadókat terhelő járulékok és szociális  hozzájárulási adó</t>
  </si>
  <si>
    <t xml:space="preserve">       2.1. Beruházás</t>
  </si>
  <si>
    <t xml:space="preserve">              2.3.1 Fejlesztési célú pénzeszközátadás</t>
  </si>
  <si>
    <t xml:space="preserve">              2.3.2 Támogatásértékű pénzeszközátadás</t>
  </si>
  <si>
    <t xml:space="preserve">       2.2. Felújítás</t>
  </si>
  <si>
    <t xml:space="preserve">       2.3. Egyéb felhalmozási kiadások </t>
  </si>
  <si>
    <t>4. Általános tartalék</t>
  </si>
  <si>
    <t>5. Céltartalék</t>
  </si>
  <si>
    <t xml:space="preserve">       1.4.1 Támogatásértékű működési kiadások</t>
  </si>
  <si>
    <t xml:space="preserve">       1.4.2 Működési célú pénzeszközátadás</t>
  </si>
  <si>
    <t xml:space="preserve">       2.1. Beruházások</t>
  </si>
  <si>
    <t xml:space="preserve">       2.2. Felújítások</t>
  </si>
  <si>
    <t xml:space="preserve">         2. Pénzügyi befektetések bevételei  </t>
  </si>
  <si>
    <t xml:space="preserve">         2. Pénzügyi befektetések bevételei </t>
  </si>
  <si>
    <t>SZESZK</t>
  </si>
  <si>
    <t>EPSZ hátralék</t>
  </si>
  <si>
    <t>6.</t>
  </si>
  <si>
    <t xml:space="preserve">       2.3.1 Fejlesztési célú pénzeszközátadás</t>
  </si>
  <si>
    <t xml:space="preserve">       2.3.2 Támogatásértékű pénzeszközátadás</t>
  </si>
  <si>
    <t>START Közfoglalkoztatási programok</t>
  </si>
  <si>
    <t>Tárgyév</t>
  </si>
  <si>
    <t xml:space="preserve">Saját bevétel a tárgyévet követő </t>
  </si>
  <si>
    <t>és az azt követő években</t>
  </si>
  <si>
    <t>Helyi adók</t>
  </si>
  <si>
    <t>Osztalékok, koncessziós díjak</t>
  </si>
  <si>
    <t xml:space="preserve">Díjak, pótlékok, bírságok 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</si>
  <si>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</si>
  <si>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</si>
  <si>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</si>
  <si>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</si>
  <si>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</t>
  </si>
  <si>
    <t>e FT</t>
  </si>
  <si>
    <t>II. Működési célú támogatás államháztartáson belülről:</t>
  </si>
  <si>
    <t>III. Működési célú pénzeszközátvétel</t>
  </si>
  <si>
    <t>IV. Közhatalmi bevételek:</t>
  </si>
  <si>
    <t>V. Felhalmozási célú támogatás államháztartáson belülről:</t>
  </si>
  <si>
    <t xml:space="preserve">             II.1 Elkülönült állami pénzalapból</t>
  </si>
  <si>
    <t xml:space="preserve">             II.2 TB pénzügyi alapjaiból</t>
  </si>
  <si>
    <t xml:space="preserve">             II.3 Helyi önkormányzattól</t>
  </si>
  <si>
    <t xml:space="preserve">             II.4 Európai uniós forrásból</t>
  </si>
  <si>
    <t xml:space="preserve">             II.5 Fejezeti kezelésű előirányzatból</t>
  </si>
  <si>
    <t xml:space="preserve">             II.6 Központi költségvetésből</t>
  </si>
  <si>
    <t xml:space="preserve">             V.1 Elkülönült állami pénzalapból</t>
  </si>
  <si>
    <t xml:space="preserve">             V.2 TB pénzügyi alapjaiból</t>
  </si>
  <si>
    <t xml:space="preserve">             V.3 Helyi önkormányzattól</t>
  </si>
  <si>
    <t xml:space="preserve">             V.4 Európai uniós forrásból</t>
  </si>
  <si>
    <t xml:space="preserve">             V.5 Fejezeti kezelésű előirányzatból</t>
  </si>
  <si>
    <t xml:space="preserve">             V.6 Központi költségvetésből</t>
  </si>
  <si>
    <t>VI. Felhalmozási bevétel:</t>
  </si>
  <si>
    <t xml:space="preserve">         1. Működési célú pénzeszközátvétel</t>
  </si>
  <si>
    <t>VII. Felhalmozási célú pénzeszközátvétel</t>
  </si>
  <si>
    <t xml:space="preserve">         1. Felhalmozási célú pénzeszközátvétel</t>
  </si>
  <si>
    <t>Költségvetési bevételek összesen = I. + II. + III. + IV. + V. + VI. + VII.</t>
  </si>
  <si>
    <t xml:space="preserve">VIII. Költségvetési hiány belső finanszírozására szolgáló pénzforgalom nélküli bevételek: </t>
  </si>
  <si>
    <t xml:space="preserve">         1. Közhatalmi bevételek összesen </t>
  </si>
  <si>
    <t>VI. Felhalmozási és tőke jellegű bevételek:</t>
  </si>
  <si>
    <t>Kötelező önkormányzati feladatok</t>
  </si>
  <si>
    <t>Önként vállalt önkormányzati feladat</t>
  </si>
  <si>
    <t>Államigazgatási feladat</t>
  </si>
  <si>
    <t>3. Általános tartalék</t>
  </si>
  <si>
    <t>4. Céltartalék</t>
  </si>
  <si>
    <t>Működési célú támogatás államháztartáson belülről</t>
  </si>
  <si>
    <t>Közhatalmi bevételek</t>
  </si>
  <si>
    <t>Felhalmozási célú támogatás államháztartáson belülről</t>
  </si>
  <si>
    <t>Felhalmozási bevétel</t>
  </si>
  <si>
    <t>Tagdíj</t>
  </si>
  <si>
    <t>6. melléklet: Települések által fizetendő hozzájárulás</t>
  </si>
  <si>
    <t>7. melléklet: Likviditási terv</t>
  </si>
  <si>
    <t>8. melléklet: Többcélú Kistérségi Társulás költségvetése feladatonként</t>
  </si>
  <si>
    <t>Általános igazgatás</t>
  </si>
  <si>
    <t>10. melléklet: Létszám előirányzat</t>
  </si>
  <si>
    <t>12. melléklet: Európai Unió által támogatott projektek</t>
  </si>
  <si>
    <t>13. melléklet: Saját bevétel a 353/2011 (XII.30.) Kormány rendelet alapján</t>
  </si>
  <si>
    <t>Bruttó költség /e Ft eredeti előirányzat</t>
  </si>
  <si>
    <t>Saját forrás /e Ft eredeti előirányzat</t>
  </si>
  <si>
    <t>Külső forrás /e Ft eredeti előirányzat</t>
  </si>
  <si>
    <t>Teljes munkaidő eredeti előirányzat</t>
  </si>
  <si>
    <t>Rész munkaidő eredeti előirányzat</t>
  </si>
  <si>
    <t>Létszám összesen eredeti előirányzat</t>
  </si>
  <si>
    <t>Részmunkaidő eredeti előirányzat</t>
  </si>
  <si>
    <t>9. melléklet: intézmények költségvetése kiemelt előirányzatonként</t>
  </si>
  <si>
    <t>Intézmény- finanszírozás Szeszk</t>
  </si>
  <si>
    <t>Hatósági Igazgatás</t>
  </si>
  <si>
    <t>Óvodai nevelés</t>
  </si>
  <si>
    <t>Marcali Óvodai Központ</t>
  </si>
  <si>
    <t>0-18 éves lakosság</t>
  </si>
  <si>
    <t>SZESZK egyéb feladatok</t>
  </si>
  <si>
    <t>Óvodai normatíva átadás</t>
  </si>
  <si>
    <t>Óvoda összesen</t>
  </si>
  <si>
    <t>Összesen 2014. évi eredeti előirányzat</t>
  </si>
  <si>
    <t>Telephely, működési engedély, telekalakítás</t>
  </si>
  <si>
    <t>Önként vállalt feladat</t>
  </si>
  <si>
    <t>Kötelező feladat</t>
  </si>
  <si>
    <t>Többcélú Kistérségi Társulás                 2015. évi eredeti előirányzat</t>
  </si>
  <si>
    <t>Szociális és Egészségügyi Szolgáltató Központ 2015. évi eredeti előirányzat</t>
  </si>
  <si>
    <t>Óvodai Központ 2015. évi eredeti előirányzat</t>
  </si>
  <si>
    <t>Közfoglalkoztatás önrész</t>
  </si>
  <si>
    <t>Társulás költségvetése</t>
  </si>
  <si>
    <t>Állam- igazgatási feladat</t>
  </si>
  <si>
    <t xml:space="preserve">       1.4.3 Intézményfinanszírozás</t>
  </si>
  <si>
    <t xml:space="preserve">IX. Költségvetési hiány finanszírozására szolgáló bevételek: </t>
  </si>
  <si>
    <t xml:space="preserve">        1. Működési célú hitel felvétel</t>
  </si>
  <si>
    <t xml:space="preserve">       2. Felhalmozási célú hitel felvétel</t>
  </si>
  <si>
    <t>5. Belföldi finanszírozás kiadásai</t>
  </si>
  <si>
    <t xml:space="preserve">       5.1 Hitel, kölcsöntörlesztés államháztartáson                                                                                                       kívülre</t>
  </si>
  <si>
    <t xml:space="preserve">       5.1 Hitel, kölcsöntörlesztés államháztartáson                                                                                                       kívülre (működési célú)</t>
  </si>
  <si>
    <t xml:space="preserve">        1. Fejlesztési célú hitel felvétel</t>
  </si>
  <si>
    <t>Hulladékgazdálkodás</t>
  </si>
  <si>
    <t>7.</t>
  </si>
  <si>
    <t>Nemzeti Foglalkoztatási Alap START földút program</t>
  </si>
  <si>
    <t>Család és Gyermekjóléti Központ</t>
  </si>
  <si>
    <t>Többcélú Kistérségi Társulás                 2017. évi eredeti előirányzat</t>
  </si>
  <si>
    <t>Szociális és Egészségügyi Szolgáltató Központ 2017. évi eredeti előirányzat</t>
  </si>
  <si>
    <t>Óvodai Központ 2017. évi eredeti előirányzat</t>
  </si>
  <si>
    <t>Összesen 2017. évi eredeti előirányzat</t>
  </si>
  <si>
    <t>2017. évi eredeti előirányzat</t>
  </si>
  <si>
    <t>Marcali Szociális és Egészségügyi Központ</t>
  </si>
  <si>
    <t>Marcali Szociális és Egészségügyi Szolgáltató Központ</t>
  </si>
  <si>
    <t>Marcali Szociális és Egészségügyi Szolgáltató Központ költségvetése kiemelt előirányzatonként</t>
  </si>
  <si>
    <t>Marcali Óvodai Központ költségvetése kiemelt előirányzatonként</t>
  </si>
  <si>
    <t>Képzés 2017.01.01- 2017.02.28</t>
  </si>
  <si>
    <t>Képzés 2017.01.01- 2017.03.31</t>
  </si>
  <si>
    <t>Hosszabb idejű 2017.01.01- 2017.02.28</t>
  </si>
  <si>
    <t>START 2017. évi földút 2017.03.01- 2017.12.31</t>
  </si>
  <si>
    <t>START 2017. évi közút 2017.03.01- 2017.12.31</t>
  </si>
  <si>
    <t>START 2017. évi belvíz 2017.03.01- 2017.10.31</t>
  </si>
  <si>
    <t>Dózsa György utcai szegregátum rehabilitációja</t>
  </si>
  <si>
    <t>A társadalmi együttműködés erősítését szolgáló helyi szintű komplex programok</t>
  </si>
  <si>
    <t>TOP 5.2.1.</t>
  </si>
  <si>
    <t>Fogászat</t>
  </si>
  <si>
    <t>2016. évi hátralék</t>
  </si>
  <si>
    <t>Orvosi ügyelet 2016. évi hátralék</t>
  </si>
  <si>
    <t>Szeszk 2016. évi hátralék</t>
  </si>
  <si>
    <t>SZESZK egyéb költség, 2017. évi normatíva, támogató és közösségi átadás</t>
  </si>
  <si>
    <t>Belső ellenőrzés 2016. évi hátralék</t>
  </si>
  <si>
    <t>Óvodai nevelés 2016. évi hátralék</t>
  </si>
  <si>
    <t>Hatósági Igazgatás 2016. évi hátralék</t>
  </si>
  <si>
    <t>Konyhai feladat ellátás</t>
  </si>
  <si>
    <t>Intézmény- finanszírozás Óvodai Központ</t>
  </si>
  <si>
    <t>2017. előirányzat</t>
  </si>
  <si>
    <t>Fogászati rendelők felújítása</t>
  </si>
  <si>
    <t>Közfoglalkoztatási program kazán felújítás</t>
  </si>
  <si>
    <t>SZESZK Dózsa Gy. U. 9. épület festése</t>
  </si>
  <si>
    <t>Idősek otthona előtető és csatorna felújítás, festés</t>
  </si>
  <si>
    <t>Bölcsőde eresz és kerítés felújítás</t>
  </si>
  <si>
    <t>Gyermekjóléti Központ számára gépjármű beszerzés</t>
  </si>
  <si>
    <t>Idősek Otthona kazán csere</t>
  </si>
  <si>
    <t>6 db benzinmotoros lengőkasza</t>
  </si>
  <si>
    <t>lombszívó</t>
  </si>
  <si>
    <t>Nemzeti Foglalkoztatási Alap START közút program</t>
  </si>
  <si>
    <t>Tégla és térkővágó gép</t>
  </si>
  <si>
    <t>Padkahenger</t>
  </si>
  <si>
    <t>Betonkalapács</t>
  </si>
  <si>
    <t>Nemzeti Foglalkoztatási Alap START belvíz program</t>
  </si>
  <si>
    <t>Duguláselhárító és csatorna tisztító gép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</si>
</sst>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/>
    </xf>
    <xf numFmtId="3" fontId="50" fillId="0" borderId="11" xfId="0" applyNumberFormat="1" applyFont="1" applyBorder="1" applyAlignment="1">
      <alignment/>
    </xf>
    <xf numFmtId="3" fontId="50" fillId="0" borderId="12" xfId="0" applyNumberFormat="1" applyFont="1" applyBorder="1" applyAlignment="1">
      <alignment/>
    </xf>
    <xf numFmtId="0" fontId="51" fillId="0" borderId="10" xfId="0" applyFont="1" applyBorder="1" applyAlignment="1">
      <alignment horizontal="justify"/>
    </xf>
    <xf numFmtId="3" fontId="51" fillId="0" borderId="11" xfId="0" applyNumberFormat="1" applyFont="1" applyBorder="1" applyAlignment="1">
      <alignment/>
    </xf>
    <xf numFmtId="3" fontId="50" fillId="33" borderId="11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2" fillId="0" borderId="0" xfId="0" applyFont="1" applyAlignment="1">
      <alignment horizontal="right"/>
    </xf>
    <xf numFmtId="0" fontId="53" fillId="33" borderId="10" xfId="0" applyFont="1" applyFill="1" applyBorder="1" applyAlignment="1">
      <alignment horizontal="justify"/>
    </xf>
    <xf numFmtId="3" fontId="53" fillId="33" borderId="11" xfId="0" applyNumberFormat="1" applyFont="1" applyFill="1" applyBorder="1" applyAlignment="1">
      <alignment/>
    </xf>
    <xf numFmtId="0" fontId="53" fillId="34" borderId="10" xfId="0" applyFont="1" applyFill="1" applyBorder="1" applyAlignment="1">
      <alignment horizontal="justify"/>
    </xf>
    <xf numFmtId="3" fontId="53" fillId="34" borderId="11" xfId="0" applyNumberFormat="1" applyFont="1" applyFill="1" applyBorder="1" applyAlignment="1">
      <alignment/>
    </xf>
    <xf numFmtId="0" fontId="51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50" fillId="33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vertical="top" wrapText="1"/>
    </xf>
    <xf numFmtId="3" fontId="50" fillId="0" borderId="13" xfId="0" applyNumberFormat="1" applyFont="1" applyBorder="1" applyAlignment="1">
      <alignment/>
    </xf>
    <xf numFmtId="0" fontId="53" fillId="33" borderId="14" xfId="0" applyFont="1" applyFill="1" applyBorder="1" applyAlignment="1">
      <alignment horizontal="justify"/>
    </xf>
    <xf numFmtId="3" fontId="53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vertical="top" wrapText="1"/>
    </xf>
    <xf numFmtId="3" fontId="5" fillId="33" borderId="11" xfId="0" applyNumberFormat="1" applyFont="1" applyFill="1" applyBorder="1" applyAlignment="1">
      <alignment vertical="top" wrapText="1"/>
    </xf>
    <xf numFmtId="3" fontId="50" fillId="35" borderId="16" xfId="0" applyNumberFormat="1" applyFont="1" applyFill="1" applyBorder="1" applyAlignment="1">
      <alignment/>
    </xf>
    <xf numFmtId="3" fontId="50" fillId="35" borderId="17" xfId="0" applyNumberFormat="1" applyFont="1" applyFill="1" applyBorder="1" applyAlignment="1">
      <alignment/>
    </xf>
    <xf numFmtId="3" fontId="50" fillId="35" borderId="18" xfId="0" applyNumberFormat="1" applyFont="1" applyFill="1" applyBorder="1" applyAlignment="1">
      <alignment/>
    </xf>
    <xf numFmtId="3" fontId="50" fillId="35" borderId="19" xfId="0" applyNumberFormat="1" applyFont="1" applyFill="1" applyBorder="1" applyAlignment="1">
      <alignment/>
    </xf>
    <xf numFmtId="3" fontId="51" fillId="0" borderId="10" xfId="0" applyNumberFormat="1" applyFont="1" applyBorder="1" applyAlignment="1">
      <alignment horizontal="justify"/>
    </xf>
    <xf numFmtId="3" fontId="50" fillId="0" borderId="10" xfId="0" applyNumberFormat="1" applyFont="1" applyBorder="1" applyAlignment="1">
      <alignment horizontal="justify"/>
    </xf>
    <xf numFmtId="3" fontId="50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vertical="top" wrapText="1"/>
    </xf>
    <xf numFmtId="3" fontId="53" fillId="35" borderId="18" xfId="0" applyNumberFormat="1" applyFont="1" applyFill="1" applyBorder="1" applyAlignment="1">
      <alignment/>
    </xf>
    <xf numFmtId="3" fontId="53" fillId="35" borderId="19" xfId="0" applyNumberFormat="1" applyFont="1" applyFill="1" applyBorder="1" applyAlignment="1">
      <alignment/>
    </xf>
    <xf numFmtId="3" fontId="50" fillId="33" borderId="15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50" fillId="36" borderId="14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/>
    </xf>
    <xf numFmtId="3" fontId="53" fillId="35" borderId="16" xfId="0" applyNumberFormat="1" applyFont="1" applyFill="1" applyBorder="1" applyAlignment="1">
      <alignment/>
    </xf>
    <xf numFmtId="3" fontId="53" fillId="35" borderId="21" xfId="0" applyNumberFormat="1" applyFont="1" applyFill="1" applyBorder="1" applyAlignment="1">
      <alignment/>
    </xf>
    <xf numFmtId="0" fontId="5" fillId="35" borderId="16" xfId="0" applyFont="1" applyFill="1" applyBorder="1" applyAlignment="1">
      <alignment vertical="top" wrapText="1"/>
    </xf>
    <xf numFmtId="0" fontId="4" fillId="36" borderId="15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/>
    </xf>
    <xf numFmtId="3" fontId="53" fillId="35" borderId="11" xfId="0" applyNumberFormat="1" applyFont="1" applyFill="1" applyBorder="1" applyAlignment="1">
      <alignment/>
    </xf>
    <xf numFmtId="3" fontId="53" fillId="35" borderId="12" xfId="0" applyNumberFormat="1" applyFont="1" applyFill="1" applyBorder="1" applyAlignment="1">
      <alignment/>
    </xf>
    <xf numFmtId="3" fontId="53" fillId="35" borderId="10" xfId="0" applyNumberFormat="1" applyFont="1" applyFill="1" applyBorder="1" applyAlignment="1">
      <alignment/>
    </xf>
    <xf numFmtId="3" fontId="53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top" wrapText="1"/>
    </xf>
    <xf numFmtId="3" fontId="5" fillId="35" borderId="16" xfId="0" applyNumberFormat="1" applyFont="1" applyFill="1" applyBorder="1" applyAlignment="1">
      <alignment horizontal="right" vertical="top" wrapText="1"/>
    </xf>
    <xf numFmtId="0" fontId="5" fillId="35" borderId="21" xfId="0" applyFont="1" applyFill="1" applyBorder="1" applyAlignment="1">
      <alignment horizontal="right" vertical="top" wrapText="1"/>
    </xf>
    <xf numFmtId="0" fontId="4" fillId="35" borderId="20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right" vertical="top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53" fillId="36" borderId="24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justify"/>
    </xf>
    <xf numFmtId="3" fontId="50" fillId="35" borderId="2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justify"/>
    </xf>
    <xf numFmtId="3" fontId="50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53" fillId="35" borderId="16" xfId="0" applyFont="1" applyFill="1" applyBorder="1" applyAlignment="1">
      <alignment/>
    </xf>
    <xf numFmtId="0" fontId="53" fillId="35" borderId="15" xfId="0" applyFont="1" applyFill="1" applyBorder="1" applyAlignment="1">
      <alignment/>
    </xf>
    <xf numFmtId="0" fontId="50" fillId="35" borderId="11" xfId="0" applyFont="1" applyFill="1" applyBorder="1" applyAlignment="1">
      <alignment/>
    </xf>
    <xf numFmtId="0" fontId="0" fillId="0" borderId="10" xfId="0" applyBorder="1" applyAlignment="1">
      <alignment/>
    </xf>
    <xf numFmtId="3" fontId="46" fillId="33" borderId="11" xfId="0" applyNumberFormat="1" applyFont="1" applyFill="1" applyBorder="1" applyAlignment="1">
      <alignment/>
    </xf>
    <xf numFmtId="3" fontId="46" fillId="33" borderId="1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46" fillId="0" borderId="12" xfId="0" applyNumberFormat="1" applyFont="1" applyBorder="1" applyAlignment="1">
      <alignment/>
    </xf>
    <xf numFmtId="3" fontId="52" fillId="0" borderId="11" xfId="0" applyNumberFormat="1" applyFont="1" applyBorder="1" applyAlignment="1">
      <alignment/>
    </xf>
    <xf numFmtId="3" fontId="54" fillId="0" borderId="12" xfId="0" applyNumberFormat="1" applyFont="1" applyBorder="1" applyAlignment="1">
      <alignment/>
    </xf>
    <xf numFmtId="3" fontId="46" fillId="34" borderId="11" xfId="0" applyNumberFormat="1" applyFont="1" applyFill="1" applyBorder="1" applyAlignment="1">
      <alignment/>
    </xf>
    <xf numFmtId="3" fontId="46" fillId="34" borderId="12" xfId="0" applyNumberFormat="1" applyFont="1" applyFill="1" applyBorder="1" applyAlignment="1">
      <alignment/>
    </xf>
    <xf numFmtId="3" fontId="52" fillId="0" borderId="11" xfId="0" applyNumberFormat="1" applyFont="1" applyFill="1" applyBorder="1" applyAlignment="1">
      <alignment/>
    </xf>
    <xf numFmtId="3" fontId="46" fillId="35" borderId="11" xfId="0" applyNumberFormat="1" applyFont="1" applyFill="1" applyBorder="1" applyAlignment="1">
      <alignment/>
    </xf>
    <xf numFmtId="3" fontId="46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6" borderId="20" xfId="0" applyFont="1" applyFill="1" applyBorder="1" applyAlignment="1">
      <alignment vertical="top" wrapText="1"/>
    </xf>
    <xf numFmtId="3" fontId="46" fillId="36" borderId="16" xfId="0" applyNumberFormat="1" applyFont="1" applyFill="1" applyBorder="1" applyAlignment="1">
      <alignment/>
    </xf>
    <xf numFmtId="3" fontId="46" fillId="36" borderId="21" xfId="0" applyNumberFormat="1" applyFont="1" applyFill="1" applyBorder="1" applyAlignment="1">
      <alignment/>
    </xf>
    <xf numFmtId="3" fontId="50" fillId="0" borderId="11" xfId="0" applyNumberFormat="1" applyFont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3" fillId="33" borderId="11" xfId="0" applyNumberFormat="1" applyFont="1" applyFill="1" applyBorder="1" applyAlignment="1">
      <alignment horizontal="right"/>
    </xf>
    <xf numFmtId="3" fontId="53" fillId="34" borderId="11" xfId="0" applyNumberFormat="1" applyFont="1" applyFill="1" applyBorder="1" applyAlignment="1">
      <alignment horizontal="right"/>
    </xf>
    <xf numFmtId="3" fontId="50" fillId="0" borderId="25" xfId="0" applyNumberFormat="1" applyFont="1" applyBorder="1" applyAlignment="1">
      <alignment horizontal="right"/>
    </xf>
    <xf numFmtId="3" fontId="50" fillId="0" borderId="26" xfId="0" applyNumberFormat="1" applyFont="1" applyBorder="1" applyAlignment="1">
      <alignment/>
    </xf>
    <xf numFmtId="3" fontId="53" fillId="33" borderId="26" xfId="0" applyNumberFormat="1" applyFont="1" applyFill="1" applyBorder="1" applyAlignment="1">
      <alignment/>
    </xf>
    <xf numFmtId="3" fontId="53" fillId="35" borderId="27" xfId="0" applyNumberFormat="1" applyFont="1" applyFill="1" applyBorder="1" applyAlignment="1">
      <alignment/>
    </xf>
    <xf numFmtId="3" fontId="53" fillId="36" borderId="24" xfId="0" applyNumberFormat="1" applyFont="1" applyFill="1" applyBorder="1" applyAlignment="1">
      <alignment horizontal="center" vertical="center" wrapText="1"/>
    </xf>
    <xf numFmtId="3" fontId="53" fillId="36" borderId="1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applyProtection="1">
      <alignment/>
      <protection hidden="1"/>
    </xf>
    <xf numFmtId="3" fontId="53" fillId="0" borderId="12" xfId="0" applyNumberFormat="1" applyFont="1" applyBorder="1" applyAlignment="1">
      <alignment/>
    </xf>
    <xf numFmtId="3" fontId="50" fillId="35" borderId="20" xfId="0" applyNumberFormat="1" applyFont="1" applyFill="1" applyBorder="1" applyAlignment="1">
      <alignment/>
    </xf>
    <xf numFmtId="0" fontId="50" fillId="36" borderId="28" xfId="0" applyFont="1" applyFill="1" applyBorder="1" applyAlignment="1">
      <alignment horizontal="center" vertical="center" wrapText="1"/>
    </xf>
    <xf numFmtId="0" fontId="50" fillId="36" borderId="14" xfId="0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3" fontId="53" fillId="34" borderId="10" xfId="0" applyNumberFormat="1" applyFont="1" applyFill="1" applyBorder="1" applyAlignment="1">
      <alignment/>
    </xf>
    <xf numFmtId="0" fontId="53" fillId="35" borderId="29" xfId="0" applyFont="1" applyFill="1" applyBorder="1" applyAlignment="1">
      <alignment/>
    </xf>
    <xf numFmtId="3" fontId="53" fillId="35" borderId="30" xfId="0" applyNumberFormat="1" applyFont="1" applyFill="1" applyBorder="1" applyAlignment="1">
      <alignment horizontal="right"/>
    </xf>
    <xf numFmtId="3" fontId="53" fillId="35" borderId="30" xfId="0" applyNumberFormat="1" applyFont="1" applyFill="1" applyBorder="1" applyAlignment="1">
      <alignment/>
    </xf>
    <xf numFmtId="3" fontId="53" fillId="35" borderId="29" xfId="0" applyNumberFormat="1" applyFont="1" applyFill="1" applyBorder="1" applyAlignment="1">
      <alignment/>
    </xf>
    <xf numFmtId="0" fontId="53" fillId="35" borderId="31" xfId="0" applyFont="1" applyFill="1" applyBorder="1" applyAlignment="1">
      <alignment/>
    </xf>
    <xf numFmtId="3" fontId="53" fillId="35" borderId="32" xfId="0" applyNumberFormat="1" applyFont="1" applyFill="1" applyBorder="1" applyAlignment="1">
      <alignment horizontal="right"/>
    </xf>
    <xf numFmtId="3" fontId="53" fillId="35" borderId="32" xfId="0" applyNumberFormat="1" applyFont="1" applyFill="1" applyBorder="1" applyAlignment="1">
      <alignment/>
    </xf>
    <xf numFmtId="0" fontId="5" fillId="35" borderId="31" xfId="0" applyFont="1" applyFill="1" applyBorder="1" applyAlignment="1">
      <alignment vertical="top" wrapText="1"/>
    </xf>
    <xf numFmtId="0" fontId="53" fillId="36" borderId="14" xfId="0" applyFont="1" applyFill="1" applyBorder="1" applyAlignment="1">
      <alignment horizontal="center" vertical="center" wrapText="1"/>
    </xf>
    <xf numFmtId="0" fontId="53" fillId="36" borderId="28" xfId="0" applyFont="1" applyFill="1" applyBorder="1" applyAlignment="1">
      <alignment horizontal="center" vertical="center"/>
    </xf>
    <xf numFmtId="3" fontId="53" fillId="36" borderId="2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3" fontId="4" fillId="0" borderId="30" xfId="0" applyNumberFormat="1" applyFont="1" applyBorder="1" applyAlignment="1">
      <alignment vertical="top" wrapText="1"/>
    </xf>
    <xf numFmtId="3" fontId="4" fillId="0" borderId="30" xfId="0" applyNumberFormat="1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0" fontId="53" fillId="34" borderId="10" xfId="0" applyFont="1" applyFill="1" applyBorder="1" applyAlignment="1">
      <alignment horizontal="right"/>
    </xf>
    <xf numFmtId="3" fontId="53" fillId="36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53" fillId="36" borderId="11" xfId="0" applyNumberFormat="1" applyFont="1" applyFill="1" applyBorder="1" applyAlignment="1">
      <alignment horizontal="center" vertical="center" wrapText="1"/>
    </xf>
    <xf numFmtId="3" fontId="5" fillId="33" borderId="28" xfId="0" applyNumberFormat="1" applyFont="1" applyFill="1" applyBorder="1" applyAlignment="1">
      <alignment vertical="top" wrapText="1"/>
    </xf>
    <xf numFmtId="3" fontId="4" fillId="0" borderId="26" xfId="0" applyNumberFormat="1" applyFont="1" applyBorder="1" applyAlignment="1">
      <alignment vertical="top" wrapText="1"/>
    </xf>
    <xf numFmtId="3" fontId="4" fillId="0" borderId="26" xfId="0" applyNumberFormat="1" applyFont="1" applyBorder="1" applyAlignment="1">
      <alignment vertical="center" wrapText="1"/>
    </xf>
    <xf numFmtId="3" fontId="5" fillId="33" borderId="26" xfId="0" applyNumberFormat="1" applyFont="1" applyFill="1" applyBorder="1" applyAlignment="1">
      <alignment vertical="top" wrapText="1"/>
    </xf>
    <xf numFmtId="3" fontId="53" fillId="35" borderId="26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46" fillId="0" borderId="1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 wrapText="1"/>
    </xf>
    <xf numFmtId="0" fontId="46" fillId="0" borderId="12" xfId="0" applyFont="1" applyBorder="1" applyAlignment="1">
      <alignment/>
    </xf>
    <xf numFmtId="0" fontId="46" fillId="36" borderId="14" xfId="0" applyFont="1" applyFill="1" applyBorder="1" applyAlignment="1">
      <alignment horizontal="center"/>
    </xf>
    <xf numFmtId="0" fontId="46" fillId="36" borderId="15" xfId="0" applyFont="1" applyFill="1" applyBorder="1" applyAlignment="1">
      <alignment horizontal="center"/>
    </xf>
    <xf numFmtId="0" fontId="46" fillId="36" borderId="24" xfId="0" applyFont="1" applyFill="1" applyBorder="1" applyAlignment="1">
      <alignment horizontal="center"/>
    </xf>
    <xf numFmtId="0" fontId="46" fillId="36" borderId="10" xfId="0" applyFont="1" applyFill="1" applyBorder="1" applyAlignment="1">
      <alignment/>
    </xf>
    <xf numFmtId="0" fontId="46" fillId="36" borderId="11" xfId="0" applyFont="1" applyFill="1" applyBorder="1" applyAlignment="1">
      <alignment/>
    </xf>
    <xf numFmtId="0" fontId="46" fillId="36" borderId="11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/>
    </xf>
    <xf numFmtId="0" fontId="46" fillId="35" borderId="20" xfId="0" applyFont="1" applyFill="1" applyBorder="1" applyAlignment="1">
      <alignment/>
    </xf>
    <xf numFmtId="0" fontId="46" fillId="35" borderId="16" xfId="0" applyFont="1" applyFill="1" applyBorder="1" applyAlignment="1">
      <alignment/>
    </xf>
    <xf numFmtId="0" fontId="46" fillId="35" borderId="21" xfId="0" applyFont="1" applyFill="1" applyBorder="1" applyAlignment="1">
      <alignment/>
    </xf>
    <xf numFmtId="3" fontId="5" fillId="0" borderId="11" xfId="0" applyNumberFormat="1" applyFont="1" applyFill="1" applyBorder="1" applyAlignment="1">
      <alignment vertical="top" wrapText="1"/>
    </xf>
    <xf numFmtId="3" fontId="0" fillId="33" borderId="11" xfId="0" applyNumberFormat="1" applyFill="1" applyBorder="1" applyAlignment="1">
      <alignment/>
    </xf>
    <xf numFmtId="3" fontId="46" fillId="33" borderId="26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52" fillId="0" borderId="26" xfId="0" applyNumberFormat="1" applyFont="1" applyBorder="1" applyAlignment="1">
      <alignment/>
    </xf>
    <xf numFmtId="3" fontId="0" fillId="0" borderId="26" xfId="0" applyNumberFormat="1" applyFill="1" applyBorder="1" applyAlignment="1">
      <alignment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3" fontId="53" fillId="36" borderId="11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right" vertical="top" wrapText="1"/>
    </xf>
    <xf numFmtId="3" fontId="53" fillId="36" borderId="11" xfId="0" applyNumberFormat="1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3" fontId="53" fillId="36" borderId="11" xfId="0" applyNumberFormat="1" applyFont="1" applyFill="1" applyBorder="1" applyAlignment="1">
      <alignment horizontal="center"/>
    </xf>
    <xf numFmtId="3" fontId="53" fillId="36" borderId="11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3" fontId="53" fillId="36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5" fillId="36" borderId="2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3" fontId="53" fillId="36" borderId="11" xfId="0" applyNumberFormat="1" applyFont="1" applyFill="1" applyBorder="1" applyAlignment="1">
      <alignment horizontal="center"/>
    </xf>
    <xf numFmtId="3" fontId="53" fillId="33" borderId="24" xfId="0" applyNumberFormat="1" applyFont="1" applyFill="1" applyBorder="1" applyAlignment="1">
      <alignment/>
    </xf>
    <xf numFmtId="3" fontId="53" fillId="33" borderId="12" xfId="0" applyNumberFormat="1" applyFont="1" applyFill="1" applyBorder="1" applyAlignment="1">
      <alignment/>
    </xf>
    <xf numFmtId="3" fontId="50" fillId="0" borderId="34" xfId="0" applyNumberFormat="1" applyFont="1" applyBorder="1" applyAlignment="1">
      <alignment/>
    </xf>
    <xf numFmtId="3" fontId="50" fillId="33" borderId="24" xfId="0" applyNumberFormat="1" applyFont="1" applyFill="1" applyBorder="1" applyAlignment="1">
      <alignment/>
    </xf>
    <xf numFmtId="3" fontId="53" fillId="0" borderId="12" xfId="0" applyNumberFormat="1" applyFont="1" applyFill="1" applyBorder="1" applyAlignment="1">
      <alignment/>
    </xf>
    <xf numFmtId="0" fontId="53" fillId="36" borderId="23" xfId="0" applyFont="1" applyFill="1" applyBorder="1" applyAlignment="1">
      <alignment horizontal="center" vertical="center" wrapText="1"/>
    </xf>
    <xf numFmtId="0" fontId="53" fillId="36" borderId="35" xfId="0" applyFont="1" applyFill="1" applyBorder="1" applyAlignment="1">
      <alignment horizontal="center" vertical="center" wrapText="1"/>
    </xf>
    <xf numFmtId="0" fontId="53" fillId="35" borderId="35" xfId="0" applyFont="1" applyFill="1" applyBorder="1" applyAlignment="1">
      <alignment/>
    </xf>
    <xf numFmtId="0" fontId="53" fillId="36" borderId="36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3" fillId="36" borderId="11" xfId="0" applyFont="1" applyFill="1" applyBorder="1" applyAlignment="1">
      <alignment horizontal="center" vertical="center"/>
    </xf>
    <xf numFmtId="0" fontId="55" fillId="16" borderId="10" xfId="0" applyFont="1" applyFill="1" applyBorder="1" applyAlignment="1">
      <alignment/>
    </xf>
    <xf numFmtId="0" fontId="9" fillId="16" borderId="11" xfId="0" applyFont="1" applyFill="1" applyBorder="1" applyAlignment="1">
      <alignment vertical="top" wrapText="1"/>
    </xf>
    <xf numFmtId="3" fontId="55" fillId="16" borderId="11" xfId="0" applyNumberFormat="1" applyFont="1" applyFill="1" applyBorder="1" applyAlignment="1">
      <alignment/>
    </xf>
    <xf numFmtId="0" fontId="50" fillId="0" borderId="30" xfId="0" applyFont="1" applyBorder="1" applyAlignment="1">
      <alignment/>
    </xf>
    <xf numFmtId="0" fontId="50" fillId="35" borderId="30" xfId="0" applyFont="1" applyFill="1" applyBorder="1" applyAlignment="1">
      <alignment/>
    </xf>
    <xf numFmtId="0" fontId="9" fillId="0" borderId="30" xfId="0" applyFont="1" applyFill="1" applyBorder="1" applyAlignment="1">
      <alignment vertical="top" wrapText="1"/>
    </xf>
    <xf numFmtId="3" fontId="55" fillId="0" borderId="30" xfId="0" applyNumberFormat="1" applyFont="1" applyFill="1" applyBorder="1" applyAlignment="1">
      <alignment/>
    </xf>
    <xf numFmtId="0" fontId="4" fillId="0" borderId="30" xfId="0" applyFont="1" applyFill="1" applyBorder="1" applyAlignment="1">
      <alignment vertical="top" wrapText="1"/>
    </xf>
    <xf numFmtId="3" fontId="50" fillId="0" borderId="30" xfId="0" applyNumberFormat="1" applyFont="1" applyBorder="1" applyAlignment="1">
      <alignment/>
    </xf>
    <xf numFmtId="0" fontId="0" fillId="0" borderId="37" xfId="0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53" fillId="36" borderId="11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53" fillId="34" borderId="10" xfId="0" applyFont="1" applyFill="1" applyBorder="1" applyAlignment="1">
      <alignment horizontal="left"/>
    </xf>
    <xf numFmtId="3" fontId="53" fillId="34" borderId="25" xfId="0" applyNumberFormat="1" applyFont="1" applyFill="1" applyBorder="1" applyAlignment="1">
      <alignment horizontal="right"/>
    </xf>
    <xf numFmtId="0" fontId="5" fillId="33" borderId="30" xfId="0" applyFont="1" applyFill="1" applyBorder="1" applyAlignment="1">
      <alignment vertical="top" wrapText="1"/>
    </xf>
    <xf numFmtId="3" fontId="53" fillId="33" borderId="30" xfId="0" applyNumberFormat="1" applyFont="1" applyFill="1" applyBorder="1" applyAlignment="1">
      <alignment/>
    </xf>
    <xf numFmtId="3" fontId="53" fillId="33" borderId="37" xfId="0" applyNumberFormat="1" applyFont="1" applyFill="1" applyBorder="1" applyAlignment="1">
      <alignment/>
    </xf>
    <xf numFmtId="3" fontId="53" fillId="33" borderId="29" xfId="0" applyNumberFormat="1" applyFont="1" applyFill="1" applyBorder="1" applyAlignment="1">
      <alignment/>
    </xf>
    <xf numFmtId="3" fontId="53" fillId="0" borderId="30" xfId="0" applyNumberFormat="1" applyFont="1" applyFill="1" applyBorder="1" applyAlignment="1">
      <alignment/>
    </xf>
    <xf numFmtId="3" fontId="53" fillId="0" borderId="37" xfId="0" applyNumberFormat="1" applyFont="1" applyFill="1" applyBorder="1" applyAlignment="1">
      <alignment/>
    </xf>
    <xf numFmtId="3" fontId="53" fillId="0" borderId="29" xfId="0" applyNumberFormat="1" applyFont="1" applyFill="1" applyBorder="1" applyAlignment="1">
      <alignment/>
    </xf>
    <xf numFmtId="0" fontId="7" fillId="0" borderId="3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left"/>
    </xf>
    <xf numFmtId="3" fontId="53" fillId="33" borderId="38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3" fontId="46" fillId="0" borderId="11" xfId="0" applyNumberFormat="1" applyFont="1" applyFill="1" applyBorder="1" applyAlignment="1">
      <alignment/>
    </xf>
    <xf numFmtId="3" fontId="46" fillId="0" borderId="26" xfId="0" applyNumberFormat="1" applyFont="1" applyFill="1" applyBorder="1" applyAlignment="1">
      <alignment/>
    </xf>
    <xf numFmtId="3" fontId="50" fillId="33" borderId="30" xfId="0" applyNumberFormat="1" applyFont="1" applyFill="1" applyBorder="1" applyAlignment="1">
      <alignment/>
    </xf>
    <xf numFmtId="3" fontId="50" fillId="33" borderId="33" xfId="0" applyNumberFormat="1" applyFont="1" applyFill="1" applyBorder="1" applyAlignment="1">
      <alignment/>
    </xf>
    <xf numFmtId="3" fontId="50" fillId="0" borderId="30" xfId="0" applyNumberFormat="1" applyFont="1" applyFill="1" applyBorder="1" applyAlignment="1">
      <alignment/>
    </xf>
    <xf numFmtId="3" fontId="50" fillId="0" borderId="33" xfId="0" applyNumberFormat="1" applyFont="1" applyFill="1" applyBorder="1" applyAlignment="1">
      <alignment/>
    </xf>
    <xf numFmtId="3" fontId="53" fillId="36" borderId="11" xfId="0" applyNumberFormat="1" applyFont="1" applyFill="1" applyBorder="1" applyAlignment="1">
      <alignment horizontal="center"/>
    </xf>
    <xf numFmtId="3" fontId="53" fillId="36" borderId="11" xfId="0" applyNumberFormat="1" applyFont="1" applyFill="1" applyBorder="1" applyAlignment="1">
      <alignment horizontal="center"/>
    </xf>
    <xf numFmtId="3" fontId="53" fillId="36" borderId="39" xfId="0" applyNumberFormat="1" applyFont="1" applyFill="1" applyBorder="1" applyAlignment="1">
      <alignment horizontal="center" vertical="center" wrapText="1"/>
    </xf>
    <xf numFmtId="3" fontId="50" fillId="0" borderId="40" xfId="0" applyNumberFormat="1" applyFont="1" applyFill="1" applyBorder="1" applyAlignment="1" applyProtection="1">
      <alignment/>
      <protection hidden="1"/>
    </xf>
    <xf numFmtId="3" fontId="50" fillId="0" borderId="41" xfId="0" applyNumberFormat="1" applyFont="1" applyFill="1" applyBorder="1" applyAlignment="1" applyProtection="1">
      <alignment/>
      <protection hidden="1"/>
    </xf>
    <xf numFmtId="0" fontId="0" fillId="0" borderId="42" xfId="0" applyBorder="1" applyAlignment="1">
      <alignment/>
    </xf>
    <xf numFmtId="0" fontId="5" fillId="36" borderId="24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0" fillId="36" borderId="43" xfId="0" applyFont="1" applyFill="1" applyBorder="1" applyAlignment="1">
      <alignment horizontal="center"/>
    </xf>
    <xf numFmtId="3" fontId="53" fillId="36" borderId="14" xfId="0" applyNumberFormat="1" applyFont="1" applyFill="1" applyBorder="1" applyAlignment="1">
      <alignment horizontal="center"/>
    </xf>
    <xf numFmtId="3" fontId="53" fillId="36" borderId="15" xfId="0" applyNumberFormat="1" applyFont="1" applyFill="1" applyBorder="1" applyAlignment="1">
      <alignment horizontal="center"/>
    </xf>
    <xf numFmtId="3" fontId="53" fillId="36" borderId="28" xfId="0" applyNumberFormat="1" applyFont="1" applyFill="1" applyBorder="1" applyAlignment="1">
      <alignment horizontal="center" vertical="center"/>
    </xf>
    <xf numFmtId="3" fontId="53" fillId="36" borderId="39" xfId="0" applyNumberFormat="1" applyFont="1" applyFill="1" applyBorder="1" applyAlignment="1">
      <alignment horizontal="center" vertical="center"/>
    </xf>
    <xf numFmtId="3" fontId="53" fillId="36" borderId="44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/>
    </xf>
    <xf numFmtId="3" fontId="53" fillId="36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30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3" fillId="36" borderId="28" xfId="0" applyFont="1" applyFill="1" applyBorder="1" applyAlignment="1">
      <alignment horizontal="center" vertical="center" wrapText="1"/>
    </xf>
    <xf numFmtId="0" fontId="53" fillId="36" borderId="39" xfId="0" applyFont="1" applyFill="1" applyBorder="1" applyAlignment="1">
      <alignment horizontal="center" vertical="center" wrapText="1"/>
    </xf>
    <xf numFmtId="0" fontId="53" fillId="36" borderId="44" xfId="0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0" fontId="53" fillId="36" borderId="2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0" fontId="53" fillId="36" borderId="46" xfId="0" applyFont="1" applyFill="1" applyBorder="1" applyAlignment="1">
      <alignment horizontal="center" vertical="center"/>
    </xf>
    <xf numFmtId="0" fontId="53" fillId="36" borderId="44" xfId="0" applyFont="1" applyFill="1" applyBorder="1" applyAlignment="1">
      <alignment horizontal="center" vertical="center"/>
    </xf>
    <xf numFmtId="0" fontId="46" fillId="36" borderId="15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Táblázatstílus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6el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406leg&#250;ja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0"/>
  <sheetViews>
    <sheetView tabSelected="1" view="pageBreakPreview" zoomScale="60" workbookViewId="0" topLeftCell="A1">
      <selection activeCell="A1" sqref="A1"/>
    </sheetView>
  </sheetViews>
  <sheetFormatPr defaultColWidth="9.140625" defaultRowHeight="15"/>
  <cols>
    <col min="1" max="1" width="85.28125" style="0" customWidth="1"/>
    <col min="2" max="2" width="18.28125" style="0" customWidth="1"/>
    <col min="3" max="3" width="16.28125" style="0" customWidth="1"/>
    <col min="4" max="5" width="19.00390625" style="0" customWidth="1"/>
    <col min="6" max="6" width="21.57421875" style="0" customWidth="1"/>
  </cols>
  <sheetData>
    <row r="1" ht="15">
      <c r="A1" t="s">
        <v>56</v>
      </c>
    </row>
    <row r="2" ht="15">
      <c r="B2" s="1"/>
    </row>
    <row r="3" ht="15.75" thickBot="1"/>
    <row r="4" spans="1:5" ht="67.5" customHeight="1">
      <c r="A4" s="46" t="s">
        <v>52</v>
      </c>
      <c r="B4" s="47" t="s">
        <v>250</v>
      </c>
      <c r="C4" s="110" t="s">
        <v>251</v>
      </c>
      <c r="D4" s="110" t="s">
        <v>252</v>
      </c>
      <c r="E4" s="111" t="s">
        <v>253</v>
      </c>
    </row>
    <row r="5" spans="1:5" ht="20.25" customHeight="1">
      <c r="A5" s="13" t="s">
        <v>2</v>
      </c>
      <c r="B5" s="14">
        <f>B6</f>
        <v>21794</v>
      </c>
      <c r="C5" s="14">
        <f>C6</f>
        <v>45529</v>
      </c>
      <c r="D5" s="14">
        <f>D6</f>
        <v>20500</v>
      </c>
      <c r="E5" s="112">
        <f aca="true" t="shared" si="0" ref="E5:E48">B5+C5+D5</f>
        <v>87823</v>
      </c>
    </row>
    <row r="6" spans="1:6" ht="15">
      <c r="A6" s="5" t="s">
        <v>3</v>
      </c>
      <c r="B6" s="97">
        <v>21794</v>
      </c>
      <c r="C6" s="6">
        <v>45529</v>
      </c>
      <c r="D6" s="6">
        <v>20500</v>
      </c>
      <c r="E6" s="36">
        <f t="shared" si="0"/>
        <v>87823</v>
      </c>
      <c r="F6" s="1"/>
    </row>
    <row r="7" spans="1:6" ht="15">
      <c r="A7" s="5"/>
      <c r="B7" s="101"/>
      <c r="C7" s="6"/>
      <c r="D7" s="6"/>
      <c r="E7" s="36">
        <f t="shared" si="0"/>
        <v>0</v>
      </c>
      <c r="F7" s="1"/>
    </row>
    <row r="8" spans="1:6" ht="15">
      <c r="A8" s="13" t="s">
        <v>171</v>
      </c>
      <c r="B8" s="14">
        <f>SUM(B9:B15)</f>
        <v>806406</v>
      </c>
      <c r="C8" s="14">
        <f>SUM(C9:C15)</f>
        <v>66387</v>
      </c>
      <c r="D8" s="14">
        <f>SUM(D9:D15)</f>
        <v>0</v>
      </c>
      <c r="E8" s="112">
        <f t="shared" si="0"/>
        <v>872793</v>
      </c>
      <c r="F8" s="1"/>
    </row>
    <row r="9" spans="1:6" ht="15">
      <c r="A9" s="5" t="s">
        <v>175</v>
      </c>
      <c r="B9" s="6">
        <v>146972</v>
      </c>
      <c r="C9" s="6">
        <v>0</v>
      </c>
      <c r="D9" s="6"/>
      <c r="E9" s="36">
        <f t="shared" si="0"/>
        <v>146972</v>
      </c>
      <c r="F9" s="1"/>
    </row>
    <row r="10" spans="1:6" ht="15">
      <c r="A10" s="5" t="s">
        <v>176</v>
      </c>
      <c r="B10" s="6">
        <v>9416</v>
      </c>
      <c r="C10" s="6">
        <v>23424</v>
      </c>
      <c r="D10" s="6"/>
      <c r="E10" s="36">
        <f t="shared" si="0"/>
        <v>32840</v>
      </c>
      <c r="F10" s="1"/>
    </row>
    <row r="11" spans="1:6" ht="15">
      <c r="A11" s="5" t="s">
        <v>177</v>
      </c>
      <c r="B11" s="76">
        <v>650018</v>
      </c>
      <c r="C11" s="6">
        <v>0</v>
      </c>
      <c r="D11" s="6"/>
      <c r="E11" s="36">
        <f t="shared" si="0"/>
        <v>650018</v>
      </c>
      <c r="F11" s="1"/>
    </row>
    <row r="12" spans="1:6" ht="15">
      <c r="A12" s="5" t="s">
        <v>178</v>
      </c>
      <c r="B12" s="6">
        <v>0</v>
      </c>
      <c r="C12" s="6">
        <v>42963</v>
      </c>
      <c r="D12" s="6"/>
      <c r="E12" s="36">
        <f t="shared" si="0"/>
        <v>42963</v>
      </c>
      <c r="F12" s="1"/>
    </row>
    <row r="13" spans="1:6" ht="15">
      <c r="A13" s="5" t="s">
        <v>179</v>
      </c>
      <c r="B13" s="6">
        <v>0</v>
      </c>
      <c r="C13" s="6">
        <v>0</v>
      </c>
      <c r="D13" s="6"/>
      <c r="E13" s="36">
        <f t="shared" si="0"/>
        <v>0</v>
      </c>
      <c r="F13" s="1"/>
    </row>
    <row r="14" spans="1:6" ht="15">
      <c r="A14" s="5" t="s">
        <v>180</v>
      </c>
      <c r="B14" s="6">
        <v>0</v>
      </c>
      <c r="C14" s="6"/>
      <c r="D14" s="6"/>
      <c r="E14" s="36">
        <f t="shared" si="0"/>
        <v>0</v>
      </c>
      <c r="F14" s="1"/>
    </row>
    <row r="15" spans="1:6" ht="15">
      <c r="A15" s="5"/>
      <c r="B15" s="6"/>
      <c r="C15" s="6"/>
      <c r="D15" s="6"/>
      <c r="E15" s="36">
        <f t="shared" si="0"/>
        <v>0</v>
      </c>
      <c r="F15" s="1"/>
    </row>
    <row r="16" spans="1:6" ht="15">
      <c r="A16" s="13" t="s">
        <v>172</v>
      </c>
      <c r="B16" s="99">
        <f>SUM(B17:B17)</f>
        <v>0</v>
      </c>
      <c r="C16" s="14">
        <f>SUM(C17:C17)</f>
        <v>0</v>
      </c>
      <c r="D16" s="14">
        <f>SUM(D17:D17)</f>
        <v>0</v>
      </c>
      <c r="E16" s="112">
        <f t="shared" si="0"/>
        <v>0</v>
      </c>
      <c r="F16" s="1"/>
    </row>
    <row r="17" spans="1:5" ht="15">
      <c r="A17" s="5" t="s">
        <v>188</v>
      </c>
      <c r="B17" s="101">
        <v>0</v>
      </c>
      <c r="C17" s="6">
        <v>0</v>
      </c>
      <c r="D17" s="6"/>
      <c r="E17" s="36">
        <f t="shared" si="0"/>
        <v>0</v>
      </c>
    </row>
    <row r="18" spans="1:5" ht="15">
      <c r="A18" s="5"/>
      <c r="B18" s="101"/>
      <c r="C18" s="6"/>
      <c r="D18" s="6"/>
      <c r="E18" s="36">
        <f t="shared" si="0"/>
        <v>0</v>
      </c>
    </row>
    <row r="19" spans="1:5" ht="15">
      <c r="A19" s="13" t="s">
        <v>173</v>
      </c>
      <c r="B19" s="99">
        <f>SUM(B20:B20)</f>
        <v>0</v>
      </c>
      <c r="C19" s="14">
        <f>SUM(C20:C20)</f>
        <v>0</v>
      </c>
      <c r="D19" s="14">
        <f>SUM(D20:D20)</f>
        <v>0</v>
      </c>
      <c r="E19" s="112">
        <f t="shared" si="0"/>
        <v>0</v>
      </c>
    </row>
    <row r="20" spans="1:5" ht="15">
      <c r="A20" s="5" t="s">
        <v>193</v>
      </c>
      <c r="B20" s="6">
        <v>0</v>
      </c>
      <c r="C20" s="6">
        <v>0</v>
      </c>
      <c r="D20" s="6"/>
      <c r="E20" s="36">
        <f t="shared" si="0"/>
        <v>0</v>
      </c>
    </row>
    <row r="21" spans="1:5" ht="15">
      <c r="A21" s="5"/>
      <c r="B21" s="101"/>
      <c r="C21" s="6"/>
      <c r="D21" s="6"/>
      <c r="E21" s="36">
        <f t="shared" si="0"/>
        <v>0</v>
      </c>
    </row>
    <row r="22" spans="1:5" ht="15">
      <c r="A22" s="13" t="s">
        <v>174</v>
      </c>
      <c r="B22" s="99">
        <f>SUM(B23:B29)</f>
        <v>0</v>
      </c>
      <c r="C22" s="14">
        <f>SUM(C23:C29)</f>
        <v>0</v>
      </c>
      <c r="D22" s="14">
        <f>SUM(D23:D29)</f>
        <v>0</v>
      </c>
      <c r="E22" s="112">
        <f t="shared" si="0"/>
        <v>0</v>
      </c>
    </row>
    <row r="23" spans="1:5" ht="15">
      <c r="A23" s="5" t="s">
        <v>181</v>
      </c>
      <c r="B23" s="6"/>
      <c r="C23" s="6"/>
      <c r="D23" s="6"/>
      <c r="E23" s="36">
        <f t="shared" si="0"/>
        <v>0</v>
      </c>
    </row>
    <row r="24" spans="1:5" ht="15">
      <c r="A24" s="5" t="s">
        <v>182</v>
      </c>
      <c r="B24" s="6"/>
      <c r="C24" s="6"/>
      <c r="D24" s="6"/>
      <c r="E24" s="36">
        <f t="shared" si="0"/>
        <v>0</v>
      </c>
    </row>
    <row r="25" spans="1:5" ht="15">
      <c r="A25" s="5" t="s">
        <v>183</v>
      </c>
      <c r="B25" s="6"/>
      <c r="C25" s="6"/>
      <c r="D25" s="6"/>
      <c r="E25" s="36">
        <f t="shared" si="0"/>
        <v>0</v>
      </c>
    </row>
    <row r="26" spans="1:7" ht="15">
      <c r="A26" s="5" t="s">
        <v>184</v>
      </c>
      <c r="B26" s="6"/>
      <c r="C26" s="6"/>
      <c r="D26" s="6"/>
      <c r="E26" s="36">
        <f t="shared" si="0"/>
        <v>0</v>
      </c>
      <c r="G26" s="1"/>
    </row>
    <row r="27" spans="1:5" ht="15">
      <c r="A27" s="5" t="s">
        <v>185</v>
      </c>
      <c r="B27" s="6"/>
      <c r="C27" s="6"/>
      <c r="D27" s="6"/>
      <c r="E27" s="36">
        <f t="shared" si="0"/>
        <v>0</v>
      </c>
    </row>
    <row r="28" spans="1:5" ht="15">
      <c r="A28" s="5" t="s">
        <v>186</v>
      </c>
      <c r="B28" s="6"/>
      <c r="C28" s="6"/>
      <c r="D28" s="6"/>
      <c r="E28" s="36">
        <f t="shared" si="0"/>
        <v>0</v>
      </c>
    </row>
    <row r="29" spans="1:5" ht="15">
      <c r="A29" s="5"/>
      <c r="B29" s="101"/>
      <c r="C29" s="6"/>
      <c r="D29" s="6"/>
      <c r="E29" s="36">
        <f t="shared" si="0"/>
        <v>0</v>
      </c>
    </row>
    <row r="30" spans="1:5" ht="15">
      <c r="A30" s="13" t="s">
        <v>187</v>
      </c>
      <c r="B30" s="99">
        <f>SUM(B31:B32)</f>
        <v>0</v>
      </c>
      <c r="C30" s="14">
        <f>SUM(C31:C32)</f>
        <v>0</v>
      </c>
      <c r="D30" s="14">
        <f>SUM(D31:D32)</f>
        <v>0</v>
      </c>
      <c r="E30" s="112">
        <f t="shared" si="0"/>
        <v>0</v>
      </c>
    </row>
    <row r="31" spans="1:5" ht="15">
      <c r="A31" s="5" t="s">
        <v>4</v>
      </c>
      <c r="B31" s="101"/>
      <c r="C31" s="6"/>
      <c r="D31" s="6"/>
      <c r="E31" s="36">
        <f t="shared" si="0"/>
        <v>0</v>
      </c>
    </row>
    <row r="32" spans="1:5" ht="15">
      <c r="A32" s="5" t="s">
        <v>151</v>
      </c>
      <c r="B32" s="101"/>
      <c r="C32" s="6"/>
      <c r="D32" s="6"/>
      <c r="E32" s="36">
        <f t="shared" si="0"/>
        <v>0</v>
      </c>
    </row>
    <row r="33" spans="1:5" ht="15">
      <c r="A33" s="5"/>
      <c r="B33" s="101"/>
      <c r="C33" s="6"/>
      <c r="D33" s="6"/>
      <c r="E33" s="36">
        <f t="shared" si="0"/>
        <v>0</v>
      </c>
    </row>
    <row r="34" spans="1:5" ht="15">
      <c r="A34" s="13" t="s">
        <v>189</v>
      </c>
      <c r="B34" s="99">
        <f>SUM(B35:B35)</f>
        <v>0</v>
      </c>
      <c r="C34" s="14">
        <f>SUM(C35:C35)</f>
        <v>0</v>
      </c>
      <c r="D34" s="14">
        <f>SUM(D35:D35)</f>
        <v>0</v>
      </c>
      <c r="E34" s="112">
        <f t="shared" si="0"/>
        <v>0</v>
      </c>
    </row>
    <row r="35" spans="1:5" ht="15">
      <c r="A35" s="5" t="s">
        <v>190</v>
      </c>
      <c r="B35" s="101"/>
      <c r="C35" s="6">
        <v>0</v>
      </c>
      <c r="D35" s="6"/>
      <c r="E35" s="36">
        <f t="shared" si="0"/>
        <v>0</v>
      </c>
    </row>
    <row r="36" spans="1:5" ht="15">
      <c r="A36" s="5"/>
      <c r="B36" s="101"/>
      <c r="C36" s="6"/>
      <c r="D36" s="6"/>
      <c r="E36" s="36">
        <f t="shared" si="0"/>
        <v>0</v>
      </c>
    </row>
    <row r="37" spans="1:5" ht="15">
      <c r="A37" s="15" t="s">
        <v>191</v>
      </c>
      <c r="B37" s="100">
        <f>B22+B19+B16+B8+B5+B30+B34</f>
        <v>828200</v>
      </c>
      <c r="C37" s="16">
        <f>C22+C19+C16+C8+C5+C30+C34</f>
        <v>111916</v>
      </c>
      <c r="D37" s="16">
        <f>D22+D19+D16+D8+D5+D30+D34</f>
        <v>20500</v>
      </c>
      <c r="E37" s="114">
        <f t="shared" si="0"/>
        <v>960616</v>
      </c>
    </row>
    <row r="38" spans="1:5" ht="15">
      <c r="A38" s="5"/>
      <c r="B38" s="101"/>
      <c r="C38" s="6"/>
      <c r="D38" s="6"/>
      <c r="E38" s="36">
        <f t="shared" si="0"/>
        <v>0</v>
      </c>
    </row>
    <row r="39" spans="1:5" ht="15" customHeight="1">
      <c r="A39" s="133" t="s">
        <v>192</v>
      </c>
      <c r="B39" s="100">
        <f>B40+B43</f>
        <v>15064</v>
      </c>
      <c r="C39" s="16">
        <f>C40+C43</f>
        <v>9</v>
      </c>
      <c r="D39" s="16">
        <f>D40+D43</f>
        <v>522</v>
      </c>
      <c r="E39" s="114">
        <f t="shared" si="0"/>
        <v>15595</v>
      </c>
    </row>
    <row r="40" spans="1:5" ht="15">
      <c r="A40" s="8" t="s">
        <v>6</v>
      </c>
      <c r="B40" s="98">
        <f>SUM(B41:B42)</f>
        <v>15064</v>
      </c>
      <c r="C40" s="9">
        <f>SUM(C41:C42)</f>
        <v>9</v>
      </c>
      <c r="D40" s="9">
        <f>SUM(D41:D42)</f>
        <v>522</v>
      </c>
      <c r="E40" s="113">
        <f t="shared" si="0"/>
        <v>15595</v>
      </c>
    </row>
    <row r="41" spans="1:5" ht="15">
      <c r="A41" s="5" t="s">
        <v>7</v>
      </c>
      <c r="B41" s="126">
        <v>15064</v>
      </c>
      <c r="C41" s="76">
        <v>9</v>
      </c>
      <c r="D41" s="76">
        <v>522</v>
      </c>
      <c r="E41" s="36">
        <f t="shared" si="0"/>
        <v>15595</v>
      </c>
    </row>
    <row r="42" spans="1:5" ht="15">
      <c r="A42" s="5" t="s">
        <v>8</v>
      </c>
      <c r="B42" s="101"/>
      <c r="C42" s="6">
        <v>0</v>
      </c>
      <c r="D42" s="6"/>
      <c r="E42" s="36">
        <f t="shared" si="0"/>
        <v>0</v>
      </c>
    </row>
    <row r="43" spans="1:5" ht="15">
      <c r="A43" s="8" t="s">
        <v>9</v>
      </c>
      <c r="B43" s="98">
        <f>SUM(B44:B45)</f>
        <v>0</v>
      </c>
      <c r="C43" s="9">
        <f>SUM(C44:C45)</f>
        <v>0</v>
      </c>
      <c r="D43" s="9">
        <f>SUM(D44:D45)</f>
        <v>0</v>
      </c>
      <c r="E43" s="113">
        <f t="shared" si="0"/>
        <v>0</v>
      </c>
    </row>
    <row r="44" spans="1:5" ht="15">
      <c r="A44" s="5" t="s">
        <v>10</v>
      </c>
      <c r="B44" s="101"/>
      <c r="C44" s="6">
        <v>0</v>
      </c>
      <c r="D44" s="6"/>
      <c r="E44" s="36">
        <f t="shared" si="0"/>
        <v>0</v>
      </c>
    </row>
    <row r="45" spans="1:5" ht="15">
      <c r="A45" s="5" t="s">
        <v>11</v>
      </c>
      <c r="B45" s="101"/>
      <c r="C45" s="6">
        <v>0</v>
      </c>
      <c r="D45" s="6"/>
      <c r="E45" s="36">
        <f t="shared" si="0"/>
        <v>0</v>
      </c>
    </row>
    <row r="46" spans="1:5" ht="15">
      <c r="A46" s="211" t="s">
        <v>239</v>
      </c>
      <c r="B46" s="212">
        <f>B47+B48</f>
        <v>0</v>
      </c>
      <c r="C46" s="16">
        <f>C47+C48</f>
        <v>0</v>
      </c>
      <c r="D46" s="16">
        <f>D47+D48</f>
        <v>0</v>
      </c>
      <c r="E46" s="114">
        <f>E47+E48</f>
        <v>0</v>
      </c>
    </row>
    <row r="47" spans="1:5" ht="15">
      <c r="A47" s="8" t="s">
        <v>240</v>
      </c>
      <c r="B47" s="101"/>
      <c r="C47" s="6"/>
      <c r="D47" s="6"/>
      <c r="E47" s="36">
        <f t="shared" si="0"/>
        <v>0</v>
      </c>
    </row>
    <row r="48" spans="1:5" ht="15">
      <c r="A48" s="8" t="s">
        <v>241</v>
      </c>
      <c r="B48" s="101"/>
      <c r="C48" s="6"/>
      <c r="D48" s="6"/>
      <c r="E48" s="36">
        <f t="shared" si="0"/>
        <v>0</v>
      </c>
    </row>
    <row r="49" spans="1:5" ht="15.75" thickBot="1">
      <c r="A49" s="115" t="s">
        <v>12</v>
      </c>
      <c r="B49" s="116">
        <f>B39+B37+B46</f>
        <v>843264</v>
      </c>
      <c r="C49" s="117">
        <f>C39+C37+C46</f>
        <v>111925</v>
      </c>
      <c r="D49" s="117">
        <f>D39+D37+D46</f>
        <v>21022</v>
      </c>
      <c r="E49" s="118">
        <f>E39+E37+E46</f>
        <v>976211</v>
      </c>
    </row>
    <row r="50" spans="1:5" ht="15.75" thickBot="1">
      <c r="A50" s="119" t="s">
        <v>127</v>
      </c>
      <c r="B50" s="120"/>
      <c r="C50" s="121"/>
      <c r="D50" s="121"/>
      <c r="E50" s="121"/>
    </row>
  </sheetData>
  <sheetProtection/>
  <printOptions/>
  <pageMargins left="0.7" right="0.7" top="0.75" bottom="0.75" header="0.3" footer="0.3"/>
  <pageSetup horizontalDpi="600" verticalDpi="600" orientation="portrait" paperSize="9" scale="37" r:id="rId2"/>
  <headerFooter>
    <oddHeader>&amp;L&amp;G&amp;C.../2017 (II....) számú határozat
a Marcali Kistérségi Többcélú Társulás
2017. évi költségvetéséről
</oddHeader>
    <oddFooter>&amp;C&amp;P. oldal</oddFooter>
  </headerFooter>
  <colBreaks count="1" manualBreakCount="1">
    <brk id="5" max="65535" man="1"/>
  </col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BreakPreview" zoomScale="80" zoomScaleSheetLayoutView="80" workbookViewId="0" topLeftCell="A1">
      <selection activeCell="H27" sqref="H27"/>
    </sheetView>
  </sheetViews>
  <sheetFormatPr defaultColWidth="9.140625" defaultRowHeight="15"/>
  <cols>
    <col min="1" max="1" width="42.421875" style="0" customWidth="1"/>
    <col min="2" max="5" width="14.00390625" style="0" customWidth="1"/>
    <col min="7" max="7" width="35.8515625" style="0" customWidth="1"/>
    <col min="8" max="8" width="17.00390625" style="0" customWidth="1"/>
    <col min="9" max="9" width="15.8515625" style="0" customWidth="1"/>
    <col min="10" max="10" width="17.00390625" style="0" customWidth="1"/>
    <col min="11" max="11" width="12.140625" style="0" customWidth="1"/>
  </cols>
  <sheetData>
    <row r="2" ht="15">
      <c r="A2" t="s">
        <v>219</v>
      </c>
    </row>
    <row r="3" spans="1:10" ht="15">
      <c r="A3" s="4" t="s">
        <v>257</v>
      </c>
      <c r="B3" s="4"/>
      <c r="C3" s="4"/>
      <c r="D3" s="4"/>
      <c r="E3" s="4"/>
      <c r="F3" s="4"/>
      <c r="G3" s="4"/>
      <c r="H3" s="4"/>
      <c r="I3" s="4"/>
      <c r="J3" s="4"/>
    </row>
    <row r="4" spans="6:10" ht="15.75" thickBot="1">
      <c r="F4" s="17"/>
      <c r="G4" s="17"/>
      <c r="H4" s="17"/>
      <c r="I4" s="17"/>
      <c r="J4" s="17"/>
    </row>
    <row r="5" spans="1:11" ht="25.5" customHeight="1">
      <c r="A5" s="123" t="s">
        <v>103</v>
      </c>
      <c r="B5" s="255" t="s">
        <v>254</v>
      </c>
      <c r="C5" s="256"/>
      <c r="D5" s="256"/>
      <c r="E5" s="257"/>
      <c r="F5" s="79"/>
      <c r="G5" s="124" t="s">
        <v>104</v>
      </c>
      <c r="H5" s="258" t="s">
        <v>254</v>
      </c>
      <c r="I5" s="258"/>
      <c r="J5" s="258"/>
      <c r="K5" s="259"/>
    </row>
    <row r="6" spans="1:11" ht="38.25">
      <c r="A6" s="188"/>
      <c r="B6" s="189" t="s">
        <v>1</v>
      </c>
      <c r="C6" s="189" t="s">
        <v>231</v>
      </c>
      <c r="D6" s="189" t="s">
        <v>230</v>
      </c>
      <c r="E6" s="189" t="s">
        <v>197</v>
      </c>
      <c r="F6" s="190"/>
      <c r="G6" s="191"/>
      <c r="H6" s="192" t="s">
        <v>1</v>
      </c>
      <c r="I6" s="189" t="s">
        <v>231</v>
      </c>
      <c r="J6" s="192" t="s">
        <v>230</v>
      </c>
      <c r="K6" s="193" t="s">
        <v>237</v>
      </c>
    </row>
    <row r="7" spans="1:11" ht="15">
      <c r="A7" s="11" t="s">
        <v>105</v>
      </c>
      <c r="B7" s="6">
        <f>'1.sz.Bevételi források'!C5</f>
        <v>45529</v>
      </c>
      <c r="C7" s="6">
        <f aca="true" t="shared" si="0" ref="C7:C12">B7-D7</f>
        <v>44029</v>
      </c>
      <c r="D7" s="6">
        <v>1500</v>
      </c>
      <c r="E7" s="6"/>
      <c r="F7" s="80"/>
      <c r="G7" s="19" t="s">
        <v>110</v>
      </c>
      <c r="H7" s="6">
        <f>'2.szKiadás kiemelt jogcímenként'!C5</f>
        <v>203199</v>
      </c>
      <c r="I7" s="6">
        <f aca="true" t="shared" si="1" ref="I7:I17">H7-J7</f>
        <v>158864</v>
      </c>
      <c r="J7" s="6">
        <v>44335</v>
      </c>
      <c r="K7" s="194"/>
    </row>
    <row r="8" spans="1:11" ht="15">
      <c r="A8" s="11" t="s">
        <v>200</v>
      </c>
      <c r="B8" s="6">
        <f>'1.sz.Bevételi források'!C8</f>
        <v>66387</v>
      </c>
      <c r="C8" s="6">
        <f t="shared" si="0"/>
        <v>23424</v>
      </c>
      <c r="D8" s="6">
        <v>42963</v>
      </c>
      <c r="E8" s="6"/>
      <c r="F8" s="80"/>
      <c r="G8" s="19" t="s">
        <v>111</v>
      </c>
      <c r="H8" s="6">
        <f>'2.szKiadás kiemelt jogcímenként'!C6</f>
        <v>44285</v>
      </c>
      <c r="I8" s="6">
        <f t="shared" si="1"/>
        <v>34083</v>
      </c>
      <c r="J8" s="6">
        <v>10202</v>
      </c>
      <c r="K8" s="194"/>
    </row>
    <row r="9" spans="1:11" ht="15">
      <c r="A9" s="11" t="s">
        <v>106</v>
      </c>
      <c r="B9" s="6">
        <f>'1.sz.Bevételi források'!C16</f>
        <v>0</v>
      </c>
      <c r="C9" s="6">
        <f t="shared" si="0"/>
        <v>0</v>
      </c>
      <c r="D9" s="6"/>
      <c r="E9" s="6"/>
      <c r="F9" s="80"/>
      <c r="G9" s="19" t="s">
        <v>112</v>
      </c>
      <c r="H9" s="6">
        <f>'2.szKiadás kiemelt jogcímenként'!C7</f>
        <v>94016</v>
      </c>
      <c r="I9" s="6">
        <f t="shared" si="1"/>
        <v>75161</v>
      </c>
      <c r="J9" s="6">
        <v>18855</v>
      </c>
      <c r="K9" s="194"/>
    </row>
    <row r="10" spans="1:11" ht="25.5">
      <c r="A10" s="11" t="s">
        <v>107</v>
      </c>
      <c r="B10" s="76">
        <v>235772</v>
      </c>
      <c r="C10" s="6">
        <f t="shared" si="0"/>
        <v>206843</v>
      </c>
      <c r="D10" s="76">
        <v>28929</v>
      </c>
      <c r="E10" s="76"/>
      <c r="F10" s="80"/>
      <c r="G10" s="20" t="s">
        <v>116</v>
      </c>
      <c r="H10" s="6">
        <f>'2.szKiadás kiemelt jogcímenként'!C9</f>
        <v>0</v>
      </c>
      <c r="I10" s="6">
        <f t="shared" si="1"/>
        <v>0</v>
      </c>
      <c r="J10" s="6">
        <v>0</v>
      </c>
      <c r="K10" s="194"/>
    </row>
    <row r="11" spans="1:11" ht="15">
      <c r="A11" s="11" t="s">
        <v>201</v>
      </c>
      <c r="B11" s="6">
        <f>'1.sz.Bevételi források'!C19</f>
        <v>0</v>
      </c>
      <c r="C11" s="6">
        <f t="shared" si="0"/>
        <v>0</v>
      </c>
      <c r="D11" s="6"/>
      <c r="E11" s="6"/>
      <c r="F11" s="80"/>
      <c r="G11" s="19" t="s">
        <v>113</v>
      </c>
      <c r="H11" s="6">
        <f>'2.szKiadás kiemelt jogcímenként'!C10</f>
        <v>0</v>
      </c>
      <c r="I11" s="6">
        <f t="shared" si="1"/>
        <v>0</v>
      </c>
      <c r="J11" s="6">
        <v>0</v>
      </c>
      <c r="K11" s="194"/>
    </row>
    <row r="12" spans="1:11" ht="15">
      <c r="A12" s="11"/>
      <c r="B12" s="6"/>
      <c r="C12" s="6">
        <f t="shared" si="0"/>
        <v>0</v>
      </c>
      <c r="D12" s="6"/>
      <c r="E12" s="6"/>
      <c r="F12" s="80"/>
      <c r="G12" s="19" t="s">
        <v>123</v>
      </c>
      <c r="H12" s="6">
        <f>'2.szKiadás kiemelt jogcímenként'!C11</f>
        <v>250</v>
      </c>
      <c r="I12" s="6">
        <f t="shared" si="1"/>
        <v>250</v>
      </c>
      <c r="J12" s="6">
        <v>0</v>
      </c>
      <c r="K12" s="194"/>
    </row>
    <row r="13" spans="1:11" ht="15">
      <c r="A13" s="196" t="s">
        <v>31</v>
      </c>
      <c r="B13" s="198">
        <f>SUM(B7:B12)</f>
        <v>347688</v>
      </c>
      <c r="C13" s="198">
        <f>SUM(C7:C12)</f>
        <v>274296</v>
      </c>
      <c r="D13" s="198">
        <f>SUM(D7:D12)</f>
        <v>73392</v>
      </c>
      <c r="E13" s="198">
        <f>SUM(E7:E12)</f>
        <v>0</v>
      </c>
      <c r="F13" s="80"/>
      <c r="G13" s="197" t="s">
        <v>33</v>
      </c>
      <c r="H13" s="198">
        <f>SUM(H7:H12)</f>
        <v>341750</v>
      </c>
      <c r="I13" s="198">
        <f>SUM(I7:I12)</f>
        <v>268358</v>
      </c>
      <c r="J13" s="198">
        <f>SUM(J7:J12)</f>
        <v>73392</v>
      </c>
      <c r="K13" s="198">
        <f>SUM(K7:K12)</f>
        <v>0</v>
      </c>
    </row>
    <row r="14" spans="1:11" ht="25.5">
      <c r="A14" s="11" t="s">
        <v>202</v>
      </c>
      <c r="B14" s="6">
        <f>'1.sz.Bevételi források'!C22</f>
        <v>0</v>
      </c>
      <c r="C14" s="6"/>
      <c r="D14" s="6"/>
      <c r="E14" s="6"/>
      <c r="F14" s="80"/>
      <c r="G14" s="77" t="s">
        <v>115</v>
      </c>
      <c r="H14" s="6">
        <f>'2.szKiadás kiemelt jogcímenként'!C18</f>
        <v>0</v>
      </c>
      <c r="I14" s="6">
        <f t="shared" si="1"/>
        <v>0</v>
      </c>
      <c r="J14" s="6"/>
      <c r="K14" s="194"/>
    </row>
    <row r="15" spans="1:11" ht="15">
      <c r="A15" s="11" t="s">
        <v>203</v>
      </c>
      <c r="B15" s="6">
        <f>'1.sz.Bevételi források'!C30</f>
        <v>0</v>
      </c>
      <c r="C15" s="6"/>
      <c r="D15" s="6"/>
      <c r="E15" s="6"/>
      <c r="F15" s="80"/>
      <c r="G15" s="77" t="s">
        <v>114</v>
      </c>
      <c r="H15" s="6">
        <f>'2.szKiadás kiemelt jogcímenként'!C17</f>
        <v>0</v>
      </c>
      <c r="I15" s="6">
        <f t="shared" si="1"/>
        <v>0</v>
      </c>
      <c r="J15" s="6"/>
      <c r="K15" s="194"/>
    </row>
    <row r="16" spans="1:11" ht="15">
      <c r="A16" s="11" t="s">
        <v>108</v>
      </c>
      <c r="B16" s="6">
        <f>'1.sz.Bevételi források'!C34</f>
        <v>0</v>
      </c>
      <c r="C16" s="6"/>
      <c r="D16" s="6"/>
      <c r="E16" s="6"/>
      <c r="F16" s="80"/>
      <c r="G16" s="77" t="s">
        <v>117</v>
      </c>
      <c r="H16" s="6">
        <f>'2.szKiadás kiemelt jogcímenként'!C14</f>
        <v>5100</v>
      </c>
      <c r="I16" s="6">
        <f t="shared" si="1"/>
        <v>5100</v>
      </c>
      <c r="J16" s="6"/>
      <c r="K16" s="194"/>
    </row>
    <row r="17" spans="1:11" ht="15">
      <c r="A17" s="11"/>
      <c r="B17" s="6"/>
      <c r="C17" s="6"/>
      <c r="D17" s="6"/>
      <c r="E17" s="6"/>
      <c r="F17" s="80"/>
      <c r="G17" s="77" t="s">
        <v>118</v>
      </c>
      <c r="H17" s="6">
        <f>'2.szKiadás kiemelt jogcímenként'!C15</f>
        <v>847</v>
      </c>
      <c r="I17" s="6">
        <f t="shared" si="1"/>
        <v>847</v>
      </c>
      <c r="J17" s="6"/>
      <c r="K17" s="194"/>
    </row>
    <row r="18" spans="1:11" ht="15">
      <c r="A18" s="196" t="s">
        <v>36</v>
      </c>
      <c r="B18" s="198">
        <f>SUM(B14:B17)</f>
        <v>0</v>
      </c>
      <c r="C18" s="198">
        <f>SUM(C14:C17)</f>
        <v>0</v>
      </c>
      <c r="D18" s="198">
        <f>SUM(D14:D17)</f>
        <v>0</v>
      </c>
      <c r="E18" s="198">
        <f>SUM(E14:E17)</f>
        <v>0</v>
      </c>
      <c r="F18" s="80"/>
      <c r="G18" s="197" t="s">
        <v>130</v>
      </c>
      <c r="H18" s="198">
        <f>SUM(H14:H17)</f>
        <v>5947</v>
      </c>
      <c r="I18" s="198">
        <f>SUM(I14:I17)</f>
        <v>5947</v>
      </c>
      <c r="J18" s="198">
        <f>SUM(J14:J17)</f>
        <v>0</v>
      </c>
      <c r="K18" s="198">
        <f>SUM(K14:K17)</f>
        <v>0</v>
      </c>
    </row>
    <row r="19" spans="1:11" ht="15">
      <c r="A19" s="11" t="s">
        <v>109</v>
      </c>
      <c r="B19" s="6">
        <f>'1.sz.Bevételi források'!C39</f>
        <v>9</v>
      </c>
      <c r="C19" s="6">
        <f>B19-D19</f>
        <v>9</v>
      </c>
      <c r="D19" s="199"/>
      <c r="E19" s="199"/>
      <c r="F19" s="200"/>
      <c r="G19" s="201"/>
      <c r="H19" s="202"/>
      <c r="I19" s="202"/>
      <c r="J19" s="202"/>
      <c r="K19" s="202"/>
    </row>
    <row r="20" spans="1:11" ht="15.75" thickBot="1">
      <c r="A20" s="48" t="s">
        <v>17</v>
      </c>
      <c r="B20" s="49">
        <f>SUM(B7:B18)-B13-B18+B19</f>
        <v>347697</v>
      </c>
      <c r="C20" s="49">
        <f>SUM(C7:C18)-C13-C18+C19</f>
        <v>274305</v>
      </c>
      <c r="D20" s="49">
        <f>SUM(D7:D18)-D13-D18+D19</f>
        <v>73392</v>
      </c>
      <c r="E20" s="49">
        <f>SUM(E7:E18)-E13-E18+E19</f>
        <v>0</v>
      </c>
      <c r="F20" s="78"/>
      <c r="G20" s="51" t="s">
        <v>17</v>
      </c>
      <c r="H20" s="49">
        <f>SUM(H7:H18)-H13-H18</f>
        <v>347697</v>
      </c>
      <c r="I20" s="49">
        <f>SUM(I7:I18)-I13-I18</f>
        <v>274305</v>
      </c>
      <c r="J20" s="49">
        <f>SUM(J7:J18)-J13-J18</f>
        <v>73392</v>
      </c>
      <c r="K20" s="49">
        <f>SUM(K7:K18)-K13-K18</f>
        <v>0</v>
      </c>
    </row>
    <row r="22" ht="15">
      <c r="H22" s="1"/>
    </row>
    <row r="23" spans="1:10" ht="15">
      <c r="A23" s="4" t="s">
        <v>258</v>
      </c>
      <c r="B23" s="4"/>
      <c r="C23" s="4"/>
      <c r="D23" s="4"/>
      <c r="E23" s="4"/>
      <c r="F23" s="4"/>
      <c r="G23" s="4"/>
      <c r="H23" s="4"/>
      <c r="I23" s="4"/>
      <c r="J23" s="4"/>
    </row>
    <row r="24" spans="6:10" ht="15.75" thickBot="1">
      <c r="F24" s="17"/>
      <c r="G24" s="17"/>
      <c r="H24" s="17"/>
      <c r="I24" s="17"/>
      <c r="J24" s="17"/>
    </row>
    <row r="25" spans="1:11" ht="15">
      <c r="A25" s="123" t="s">
        <v>103</v>
      </c>
      <c r="B25" s="255" t="s">
        <v>254</v>
      </c>
      <c r="C25" s="256"/>
      <c r="D25" s="256"/>
      <c r="E25" s="257"/>
      <c r="F25" s="79"/>
      <c r="G25" s="69" t="s">
        <v>104</v>
      </c>
      <c r="H25" s="258" t="s">
        <v>254</v>
      </c>
      <c r="I25" s="258"/>
      <c r="J25" s="258"/>
      <c r="K25" s="259"/>
    </row>
    <row r="26" spans="1:11" ht="25.5">
      <c r="A26" s="188"/>
      <c r="B26" s="189" t="s">
        <v>1</v>
      </c>
      <c r="C26" s="189" t="s">
        <v>231</v>
      </c>
      <c r="D26" s="189" t="s">
        <v>230</v>
      </c>
      <c r="E26" s="189" t="s">
        <v>197</v>
      </c>
      <c r="F26" s="190"/>
      <c r="G26" s="195"/>
      <c r="H26" s="192" t="s">
        <v>1</v>
      </c>
      <c r="I26" s="189" t="s">
        <v>231</v>
      </c>
      <c r="J26" s="192" t="s">
        <v>230</v>
      </c>
      <c r="K26" s="193" t="s">
        <v>197</v>
      </c>
    </row>
    <row r="27" spans="1:11" ht="15">
      <c r="A27" s="11" t="s">
        <v>105</v>
      </c>
      <c r="B27" s="6">
        <f>'1.sz.Bevételi források'!D5</f>
        <v>20500</v>
      </c>
      <c r="C27" s="6">
        <f>B27</f>
        <v>20500</v>
      </c>
      <c r="D27" s="6"/>
      <c r="E27" s="6"/>
      <c r="F27" s="80"/>
      <c r="G27" s="19" t="s">
        <v>110</v>
      </c>
      <c r="H27" s="6">
        <f>'2.szKiadás kiemelt jogcímenként'!D5</f>
        <v>241246</v>
      </c>
      <c r="I27" s="6">
        <f>H27</f>
        <v>241246</v>
      </c>
      <c r="J27" s="6"/>
      <c r="K27" s="194"/>
    </row>
    <row r="28" spans="1:11" ht="15">
      <c r="A28" s="11" t="s">
        <v>200</v>
      </c>
      <c r="B28" s="6">
        <f>'1.sz.Bevételi források'!D8</f>
        <v>0</v>
      </c>
      <c r="C28" s="6">
        <f aca="true" t="shared" si="2" ref="C28:C36">B28</f>
        <v>0</v>
      </c>
      <c r="D28" s="6"/>
      <c r="E28" s="6"/>
      <c r="F28" s="80"/>
      <c r="G28" s="19" t="s">
        <v>111</v>
      </c>
      <c r="H28" s="6">
        <f>'2.szKiadás kiemelt jogcímenként'!D6</f>
        <v>57974</v>
      </c>
      <c r="I28" s="6">
        <f aca="true" t="shared" si="3" ref="I28:I37">H28</f>
        <v>57974</v>
      </c>
      <c r="J28" s="6"/>
      <c r="K28" s="194"/>
    </row>
    <row r="29" spans="1:11" ht="15">
      <c r="A29" s="11" t="s">
        <v>106</v>
      </c>
      <c r="B29" s="6">
        <f>'1.sz.Bevételi források'!D16</f>
        <v>0</v>
      </c>
      <c r="C29" s="6">
        <f t="shared" si="2"/>
        <v>0</v>
      </c>
      <c r="D29" s="6"/>
      <c r="E29" s="6"/>
      <c r="F29" s="80"/>
      <c r="G29" s="19" t="s">
        <v>112</v>
      </c>
      <c r="H29" s="6">
        <f>'2.szKiadás kiemelt jogcímenként'!D7</f>
        <v>95176</v>
      </c>
      <c r="I29" s="6">
        <f t="shared" si="3"/>
        <v>95176</v>
      </c>
      <c r="J29" s="6"/>
      <c r="K29" s="194"/>
    </row>
    <row r="30" spans="1:11" ht="25.5">
      <c r="A30" s="11" t="s">
        <v>107</v>
      </c>
      <c r="B30" s="76">
        <v>373374</v>
      </c>
      <c r="C30" s="6">
        <f t="shared" si="2"/>
        <v>373374</v>
      </c>
      <c r="D30" s="76"/>
      <c r="E30" s="76"/>
      <c r="F30" s="80"/>
      <c r="G30" s="20" t="s">
        <v>116</v>
      </c>
      <c r="H30" s="6">
        <f>'2.szKiadás kiemelt jogcímenként'!D9</f>
        <v>0</v>
      </c>
      <c r="I30" s="6">
        <f t="shared" si="3"/>
        <v>0</v>
      </c>
      <c r="J30" s="6"/>
      <c r="K30" s="194"/>
    </row>
    <row r="31" spans="1:11" ht="15">
      <c r="A31" s="11" t="s">
        <v>201</v>
      </c>
      <c r="B31" s="6">
        <f>'1.sz.Bevételi források'!D19</f>
        <v>0</v>
      </c>
      <c r="C31" s="6">
        <f t="shared" si="2"/>
        <v>0</v>
      </c>
      <c r="D31" s="6"/>
      <c r="E31" s="6"/>
      <c r="F31" s="80"/>
      <c r="G31" s="19" t="s">
        <v>113</v>
      </c>
      <c r="H31" s="6">
        <f>'2.szKiadás kiemelt jogcímenként'!D10</f>
        <v>0</v>
      </c>
      <c r="I31" s="6">
        <f t="shared" si="3"/>
        <v>0</v>
      </c>
      <c r="J31" s="6"/>
      <c r="K31" s="194"/>
    </row>
    <row r="32" spans="1:11" ht="15">
      <c r="A32" s="11"/>
      <c r="B32" s="6"/>
      <c r="C32" s="6"/>
      <c r="D32" s="6"/>
      <c r="E32" s="6"/>
      <c r="F32" s="80"/>
      <c r="G32" s="19" t="s">
        <v>123</v>
      </c>
      <c r="H32" s="6">
        <f>'2.szKiadás kiemelt jogcímenként'!D11</f>
        <v>0</v>
      </c>
      <c r="I32" s="6">
        <f t="shared" si="3"/>
        <v>0</v>
      </c>
      <c r="J32" s="6"/>
      <c r="K32" s="194"/>
    </row>
    <row r="33" spans="1:11" ht="15">
      <c r="A33" s="196" t="s">
        <v>31</v>
      </c>
      <c r="B33" s="198">
        <f>SUM(B27:B32)</f>
        <v>393874</v>
      </c>
      <c r="C33" s="198">
        <f>SUM(C27:C32)</f>
        <v>393874</v>
      </c>
      <c r="D33" s="198">
        <f>SUM(D27:D32)</f>
        <v>0</v>
      </c>
      <c r="E33" s="198">
        <f>SUM(E27:E32)</f>
        <v>0</v>
      </c>
      <c r="F33" s="80"/>
      <c r="G33" s="197" t="s">
        <v>33</v>
      </c>
      <c r="H33" s="198">
        <f>SUM(H27:H32)</f>
        <v>394396</v>
      </c>
      <c r="I33" s="198">
        <f>SUM(I27:I32)</f>
        <v>394396</v>
      </c>
      <c r="J33" s="198">
        <f>SUM(J27:J32)</f>
        <v>0</v>
      </c>
      <c r="K33" s="198">
        <f>SUM(K27:K32)</f>
        <v>0</v>
      </c>
    </row>
    <row r="34" spans="1:11" ht="25.5">
      <c r="A34" s="11" t="s">
        <v>202</v>
      </c>
      <c r="B34" s="6">
        <f>'1.sz.Bevételi források'!D22</f>
        <v>0</v>
      </c>
      <c r="C34" s="6">
        <f t="shared" si="2"/>
        <v>0</v>
      </c>
      <c r="D34" s="6"/>
      <c r="E34" s="6"/>
      <c r="F34" s="80"/>
      <c r="G34" s="77" t="s">
        <v>115</v>
      </c>
      <c r="H34" s="6">
        <f>'2.szKiadás kiemelt jogcímenként'!D18</f>
        <v>0</v>
      </c>
      <c r="I34" s="6">
        <f t="shared" si="3"/>
        <v>0</v>
      </c>
      <c r="J34" s="6"/>
      <c r="K34" s="194"/>
    </row>
    <row r="35" spans="1:11" ht="15">
      <c r="A35" s="11" t="s">
        <v>203</v>
      </c>
      <c r="B35" s="6">
        <f>'1.sz.Bevételi források'!D30</f>
        <v>0</v>
      </c>
      <c r="C35" s="6">
        <f t="shared" si="2"/>
        <v>0</v>
      </c>
      <c r="D35" s="6"/>
      <c r="E35" s="6"/>
      <c r="F35" s="80"/>
      <c r="G35" s="77" t="s">
        <v>114</v>
      </c>
      <c r="H35" s="6">
        <f>'2.szKiadás kiemelt jogcímenként'!D17</f>
        <v>0</v>
      </c>
      <c r="I35" s="6">
        <f t="shared" si="3"/>
        <v>0</v>
      </c>
      <c r="J35" s="6"/>
      <c r="K35" s="194"/>
    </row>
    <row r="36" spans="1:11" ht="15">
      <c r="A36" s="11" t="s">
        <v>108</v>
      </c>
      <c r="B36" s="6">
        <f>'1.sz.Bevételi források'!D34</f>
        <v>0</v>
      </c>
      <c r="C36" s="6">
        <f t="shared" si="2"/>
        <v>0</v>
      </c>
      <c r="D36" s="6"/>
      <c r="E36" s="6"/>
      <c r="F36" s="80"/>
      <c r="G36" s="77" t="s">
        <v>117</v>
      </c>
      <c r="H36" s="6">
        <f>'2.szKiadás kiemelt jogcímenként'!D14</f>
        <v>0</v>
      </c>
      <c r="I36" s="6">
        <f t="shared" si="3"/>
        <v>0</v>
      </c>
      <c r="J36" s="6"/>
      <c r="K36" s="194"/>
    </row>
    <row r="37" spans="1:11" ht="15">
      <c r="A37" s="11"/>
      <c r="B37" s="6"/>
      <c r="C37" s="6"/>
      <c r="D37" s="6"/>
      <c r="E37" s="6"/>
      <c r="F37" s="80"/>
      <c r="G37" s="77" t="s">
        <v>118</v>
      </c>
      <c r="H37" s="6">
        <f>'2.szKiadás kiemelt jogcímenként'!D15</f>
        <v>0</v>
      </c>
      <c r="I37" s="6">
        <f t="shared" si="3"/>
        <v>0</v>
      </c>
      <c r="J37" s="6"/>
      <c r="K37" s="194"/>
    </row>
    <row r="38" spans="1:11" ht="15">
      <c r="A38" s="196" t="s">
        <v>36</v>
      </c>
      <c r="B38" s="198">
        <f>SUM(B34:B37)</f>
        <v>0</v>
      </c>
      <c r="C38" s="198">
        <f>SUM(C34:C37)</f>
        <v>0</v>
      </c>
      <c r="D38" s="198">
        <f>SUM(D34:D37)</f>
        <v>0</v>
      </c>
      <c r="E38" s="198">
        <f>SUM(E34:E37)</f>
        <v>0</v>
      </c>
      <c r="F38" s="80"/>
      <c r="G38" s="197" t="s">
        <v>130</v>
      </c>
      <c r="H38" s="198">
        <f>SUM(H34:H37)</f>
        <v>0</v>
      </c>
      <c r="I38" s="198">
        <f>SUM(I34:I37)</f>
        <v>0</v>
      </c>
      <c r="J38" s="198">
        <f>SUM(J34:J37)</f>
        <v>0</v>
      </c>
      <c r="K38" s="198">
        <f>SUM(K34:K37)</f>
        <v>0</v>
      </c>
    </row>
    <row r="39" spans="1:11" ht="15">
      <c r="A39" s="11" t="s">
        <v>109</v>
      </c>
      <c r="B39" s="6">
        <f>'1.sz.Bevételi források'!D40</f>
        <v>522</v>
      </c>
      <c r="C39" s="6">
        <f>B39</f>
        <v>522</v>
      </c>
      <c r="D39" s="6"/>
      <c r="E39" s="6"/>
      <c r="F39" s="80"/>
      <c r="G39" s="203"/>
      <c r="H39" s="204"/>
      <c r="I39" s="204"/>
      <c r="J39" s="204"/>
      <c r="K39" s="205"/>
    </row>
    <row r="40" spans="1:11" ht="15.75" thickBot="1">
      <c r="A40" s="48" t="s">
        <v>17</v>
      </c>
      <c r="B40" s="49">
        <f>SUM(B27:B39)-B33-B38</f>
        <v>394396</v>
      </c>
      <c r="C40" s="49">
        <f>SUM(C27:C39)-C33-C38</f>
        <v>394396</v>
      </c>
      <c r="D40" s="49">
        <f>SUM(D27:D39)-D33-D38</f>
        <v>0</v>
      </c>
      <c r="E40" s="49">
        <f>SUM(E27:E39)-E33-E38</f>
        <v>0</v>
      </c>
      <c r="F40" s="78"/>
      <c r="G40" s="51" t="s">
        <v>17</v>
      </c>
      <c r="H40" s="49">
        <f>H33+H38</f>
        <v>394396</v>
      </c>
      <c r="I40" s="49">
        <f>I33+I38</f>
        <v>394396</v>
      </c>
      <c r="J40" s="49">
        <f>J33+J38</f>
        <v>0</v>
      </c>
      <c r="K40" s="49">
        <f>K33+K38</f>
        <v>0</v>
      </c>
    </row>
    <row r="43" ht="15">
      <c r="H43" s="1"/>
    </row>
  </sheetData>
  <sheetProtection/>
  <mergeCells count="4">
    <mergeCell ref="B5:E5"/>
    <mergeCell ref="H5:K5"/>
    <mergeCell ref="B25:E25"/>
    <mergeCell ref="H25:K25"/>
  </mergeCells>
  <printOptions/>
  <pageMargins left="0.7" right="0.7" top="0.75" bottom="0.75" header="0.3" footer="0.3"/>
  <pageSetup horizontalDpi="600" verticalDpi="600" orientation="landscape" paperSize="9" scale="63" r:id="rId2"/>
  <headerFooter>
    <oddHeader>&amp;L&amp;G&amp;C.../2017 (II....) számú határozat
a Marcali Kistérségi Többcélú Társulás
2017. évi költségvetéséről
</oddHeader>
    <oddFooter>&amp;C&amp;P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F7"/>
  <sheetViews>
    <sheetView view="pageBreakPreview" zoomScale="60" workbookViewId="0" topLeftCell="A1">
      <selection activeCell="C5" sqref="C5"/>
    </sheetView>
  </sheetViews>
  <sheetFormatPr defaultColWidth="9.140625" defaultRowHeight="15"/>
  <cols>
    <col min="3" max="3" width="26.28125" style="0" customWidth="1"/>
    <col min="4" max="4" width="13.8515625" style="0" customWidth="1"/>
    <col min="5" max="5" width="14.28125" style="0" customWidth="1"/>
    <col min="6" max="6" width="11.00390625" style="0" customWidth="1"/>
  </cols>
  <sheetData>
    <row r="2" spans="2:6" ht="15.75" thickBot="1">
      <c r="B2" s="4" t="s">
        <v>209</v>
      </c>
      <c r="F2" s="18" t="s">
        <v>61</v>
      </c>
    </row>
    <row r="3" spans="2:6" ht="51">
      <c r="B3" s="63" t="s">
        <v>29</v>
      </c>
      <c r="C3" s="64" t="s">
        <v>27</v>
      </c>
      <c r="D3" s="166" t="s">
        <v>215</v>
      </c>
      <c r="E3" s="166" t="s">
        <v>216</v>
      </c>
      <c r="F3" s="167" t="s">
        <v>217</v>
      </c>
    </row>
    <row r="4" spans="2:6" ht="38.25">
      <c r="B4" s="42" t="s">
        <v>13</v>
      </c>
      <c r="C4" s="19" t="s">
        <v>256</v>
      </c>
      <c r="D4" s="43">
        <v>69</v>
      </c>
      <c r="E4" s="43">
        <v>0</v>
      </c>
      <c r="F4" s="44">
        <f>SUM(D4:E4)</f>
        <v>69</v>
      </c>
    </row>
    <row r="5" spans="2:6" ht="15">
      <c r="B5" s="42" t="s">
        <v>14</v>
      </c>
      <c r="C5" s="129" t="s">
        <v>223</v>
      </c>
      <c r="D5" s="169">
        <f>69+17</f>
        <v>86</v>
      </c>
      <c r="E5" s="43"/>
      <c r="F5" s="44">
        <f>SUM(D5:E5)</f>
        <v>86</v>
      </c>
    </row>
    <row r="6" spans="2:6" ht="15">
      <c r="B6" s="128"/>
      <c r="C6" s="129"/>
      <c r="D6" s="169"/>
      <c r="E6" s="169"/>
      <c r="F6" s="44">
        <f>SUM(D6:E6)</f>
        <v>0</v>
      </c>
    </row>
    <row r="7" spans="2:6" ht="15.75" thickBot="1">
      <c r="B7" s="61"/>
      <c r="C7" s="51" t="s">
        <v>28</v>
      </c>
      <c r="D7" s="62">
        <f>SUM(D4:D6)</f>
        <v>155</v>
      </c>
      <c r="E7" s="62">
        <f>SUM(E4:E6)</f>
        <v>0</v>
      </c>
      <c r="F7" s="62">
        <f>SUM(F4:F6)</f>
        <v>155</v>
      </c>
    </row>
  </sheetData>
  <sheetProtection/>
  <printOptions/>
  <pageMargins left="0.7" right="0.7" top="0.75" bottom="0.75" header="0.3" footer="0.3"/>
  <pageSetup horizontalDpi="600" verticalDpi="600" orientation="landscape" paperSize="9" r:id="rId2"/>
  <headerFooter>
    <oddHeader>&amp;L&amp;G&amp;C.../2017 (II....) számú határozat
a Marcali Kistérségi Többcélú Társulás
2017. évi költségvetéséről
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N39"/>
  <sheetViews>
    <sheetView view="pageBreakPreview" zoomScale="60" workbookViewId="0" topLeftCell="A14">
      <selection activeCell="C23" sqref="C23"/>
    </sheetView>
  </sheetViews>
  <sheetFormatPr defaultColWidth="9.140625" defaultRowHeight="15"/>
  <cols>
    <col min="2" max="2" width="53.7109375" style="0" customWidth="1"/>
    <col min="3" max="3" width="16.7109375" style="0" customWidth="1"/>
    <col min="4" max="4" width="19.8515625" style="0" customWidth="1"/>
    <col min="5" max="5" width="12.7109375" style="0" customWidth="1"/>
    <col min="13" max="13" width="9.8515625" style="0" bestFit="1" customWidth="1"/>
  </cols>
  <sheetData>
    <row r="2" spans="1:5" ht="15.75" thickBot="1">
      <c r="A2" s="4" t="s">
        <v>134</v>
      </c>
      <c r="E2" s="17" t="s">
        <v>61</v>
      </c>
    </row>
    <row r="3" spans="1:5" ht="51">
      <c r="A3" s="63"/>
      <c r="B3" s="64" t="s">
        <v>62</v>
      </c>
      <c r="C3" s="166" t="s">
        <v>215</v>
      </c>
      <c r="D3" s="166" t="s">
        <v>218</v>
      </c>
      <c r="E3" s="167" t="s">
        <v>217</v>
      </c>
    </row>
    <row r="4" spans="1:5" ht="16.5" customHeight="1">
      <c r="A4" s="42" t="s">
        <v>13</v>
      </c>
      <c r="B4" s="19" t="s">
        <v>259</v>
      </c>
      <c r="C4" s="43">
        <v>2</v>
      </c>
      <c r="D4" s="43"/>
      <c r="E4" s="44">
        <f aca="true" t="shared" si="0" ref="E4:E10">SUM(C4:D4)</f>
        <v>2</v>
      </c>
    </row>
    <row r="5" spans="1:5" ht="16.5" customHeight="1">
      <c r="A5" s="42" t="s">
        <v>14</v>
      </c>
      <c r="B5" s="19" t="s">
        <v>260</v>
      </c>
      <c r="C5" s="43">
        <v>17</v>
      </c>
      <c r="D5" s="43"/>
      <c r="E5" s="44">
        <f t="shared" si="0"/>
        <v>17</v>
      </c>
    </row>
    <row r="6" spans="1:5" ht="16.5" customHeight="1">
      <c r="A6" s="42" t="s">
        <v>15</v>
      </c>
      <c r="B6" s="19" t="s">
        <v>261</v>
      </c>
      <c r="C6" s="43">
        <v>8</v>
      </c>
      <c r="D6" s="43"/>
      <c r="E6" s="44">
        <f t="shared" si="0"/>
        <v>8</v>
      </c>
    </row>
    <row r="7" spans="1:5" ht="16.5" customHeight="1">
      <c r="A7" s="42" t="s">
        <v>16</v>
      </c>
      <c r="B7" s="19" t="s">
        <v>261</v>
      </c>
      <c r="C7" s="43">
        <v>3</v>
      </c>
      <c r="D7" s="43"/>
      <c r="E7" s="44">
        <f t="shared" si="0"/>
        <v>3</v>
      </c>
    </row>
    <row r="8" spans="1:5" ht="16.5" customHeight="1">
      <c r="A8" s="42" t="s">
        <v>129</v>
      </c>
      <c r="B8" s="19" t="s">
        <v>262</v>
      </c>
      <c r="C8" s="43">
        <v>12</v>
      </c>
      <c r="D8" s="43"/>
      <c r="E8" s="44">
        <f t="shared" si="0"/>
        <v>12</v>
      </c>
    </row>
    <row r="9" spans="1:5" ht="16.5" customHeight="1">
      <c r="A9" s="42" t="s">
        <v>155</v>
      </c>
      <c r="B9" s="19" t="s">
        <v>264</v>
      </c>
      <c r="C9" s="43">
        <v>27</v>
      </c>
      <c r="D9" s="43"/>
      <c r="E9" s="44">
        <f t="shared" si="0"/>
        <v>27</v>
      </c>
    </row>
    <row r="10" spans="1:5" ht="16.5" customHeight="1">
      <c r="A10" s="42" t="s">
        <v>247</v>
      </c>
      <c r="B10" s="19" t="s">
        <v>263</v>
      </c>
      <c r="C10" s="43">
        <v>33</v>
      </c>
      <c r="D10" s="43"/>
      <c r="E10" s="44">
        <f t="shared" si="0"/>
        <v>33</v>
      </c>
    </row>
    <row r="11" spans="1:5" ht="15.75" thickBot="1">
      <c r="A11" s="61"/>
      <c r="B11" s="51" t="s">
        <v>28</v>
      </c>
      <c r="C11" s="62">
        <f>SUM(C4:C10)</f>
        <v>102</v>
      </c>
      <c r="D11" s="62">
        <f>SUM(D4:D10)</f>
        <v>0</v>
      </c>
      <c r="E11" s="62">
        <f>SUM(E4:E10)</f>
        <v>102</v>
      </c>
    </row>
    <row r="12" spans="1:5" ht="25.5" customHeight="1">
      <c r="A12" s="260" t="s">
        <v>30</v>
      </c>
      <c r="B12" s="260"/>
      <c r="C12" s="260"/>
      <c r="D12" s="260"/>
      <c r="E12" s="260"/>
    </row>
    <row r="14" ht="15.75" thickBot="1"/>
    <row r="15" spans="1:5" ht="51">
      <c r="A15" s="261" t="s">
        <v>122</v>
      </c>
      <c r="B15" s="262"/>
      <c r="C15" s="171" t="s">
        <v>215</v>
      </c>
      <c r="D15" s="171" t="s">
        <v>218</v>
      </c>
      <c r="E15" s="172" t="s">
        <v>217</v>
      </c>
    </row>
    <row r="16" spans="1:14" ht="15">
      <c r="A16" s="42" t="s">
        <v>13</v>
      </c>
      <c r="B16" s="19" t="s">
        <v>259</v>
      </c>
      <c r="C16" s="43">
        <v>10</v>
      </c>
      <c r="D16" s="43"/>
      <c r="E16" s="44">
        <f aca="true" t="shared" si="1" ref="E16:E22">SUM(C16:D16)</f>
        <v>10</v>
      </c>
      <c r="G16" s="1"/>
      <c r="H16" s="1"/>
      <c r="I16" s="1"/>
      <c r="M16" s="1"/>
      <c r="N16" s="1"/>
    </row>
    <row r="17" spans="1:9" ht="15">
      <c r="A17" s="42" t="s">
        <v>14</v>
      </c>
      <c r="B17" s="19" t="s">
        <v>260</v>
      </c>
      <c r="C17" s="43">
        <v>70</v>
      </c>
      <c r="D17" s="43"/>
      <c r="E17" s="44">
        <f t="shared" si="1"/>
        <v>70</v>
      </c>
      <c r="G17" s="1"/>
      <c r="H17" s="1"/>
      <c r="I17" s="1"/>
    </row>
    <row r="18" spans="1:9" ht="15">
      <c r="A18" s="42" t="s">
        <v>15</v>
      </c>
      <c r="B18" s="19" t="s">
        <v>261</v>
      </c>
      <c r="C18" s="43">
        <v>45</v>
      </c>
      <c r="D18" s="43"/>
      <c r="E18" s="44">
        <f t="shared" si="1"/>
        <v>45</v>
      </c>
      <c r="G18" s="1"/>
      <c r="H18" s="1"/>
      <c r="I18" s="1"/>
    </row>
    <row r="19" spans="1:9" ht="15">
      <c r="A19" s="42" t="s">
        <v>16</v>
      </c>
      <c r="B19" s="19" t="s">
        <v>261</v>
      </c>
      <c r="C19" s="43">
        <v>15</v>
      </c>
      <c r="D19" s="43"/>
      <c r="E19" s="44">
        <f t="shared" si="1"/>
        <v>15</v>
      </c>
      <c r="G19" s="1"/>
      <c r="H19" s="1"/>
      <c r="I19" s="1"/>
    </row>
    <row r="20" spans="1:9" ht="15">
      <c r="A20" s="42" t="s">
        <v>129</v>
      </c>
      <c r="B20" s="19" t="s">
        <v>262</v>
      </c>
      <c r="C20" s="43">
        <v>20</v>
      </c>
      <c r="D20" s="43"/>
      <c r="E20" s="44">
        <f t="shared" si="1"/>
        <v>20</v>
      </c>
      <c r="G20" s="1"/>
      <c r="H20" s="1"/>
      <c r="I20" s="1"/>
    </row>
    <row r="21" spans="1:9" ht="15">
      <c r="A21" s="42" t="s">
        <v>155</v>
      </c>
      <c r="B21" s="19" t="s">
        <v>264</v>
      </c>
      <c r="C21" s="43">
        <v>40</v>
      </c>
      <c r="D21" s="43"/>
      <c r="E21" s="44">
        <f t="shared" si="1"/>
        <v>40</v>
      </c>
      <c r="G21" s="1"/>
      <c r="H21" s="1"/>
      <c r="I21" s="1"/>
    </row>
    <row r="22" spans="1:9" ht="15">
      <c r="A22" s="42" t="s">
        <v>247</v>
      </c>
      <c r="B22" s="19" t="s">
        <v>263</v>
      </c>
      <c r="C22" s="43">
        <v>40</v>
      </c>
      <c r="D22" s="43"/>
      <c r="E22" s="44">
        <f t="shared" si="1"/>
        <v>40</v>
      </c>
      <c r="G22" s="1"/>
      <c r="H22" s="1"/>
      <c r="I22" s="1"/>
    </row>
    <row r="23" spans="1:5" ht="15.75" thickBot="1">
      <c r="A23" s="61"/>
      <c r="B23" s="51" t="s">
        <v>28</v>
      </c>
      <c r="C23" s="62">
        <f>SUM(C16:C22)</f>
        <v>240</v>
      </c>
      <c r="D23" s="62">
        <f>SUM(D16:D22)</f>
        <v>0</v>
      </c>
      <c r="E23" s="62">
        <f>SUM(E16:E22)</f>
        <v>240</v>
      </c>
    </row>
    <row r="26" spans="1:5" ht="15.75" thickBot="1">
      <c r="A26" s="4" t="s">
        <v>255</v>
      </c>
      <c r="E26" s="17" t="s">
        <v>61</v>
      </c>
    </row>
    <row r="27" spans="1:5" ht="51">
      <c r="A27" s="63"/>
      <c r="B27" s="181" t="s">
        <v>62</v>
      </c>
      <c r="C27" s="181" t="s">
        <v>215</v>
      </c>
      <c r="D27" s="181" t="s">
        <v>218</v>
      </c>
      <c r="E27" s="180" t="s">
        <v>217</v>
      </c>
    </row>
    <row r="28" spans="1:5" ht="15">
      <c r="A28" s="42"/>
      <c r="B28" s="19"/>
      <c r="C28" s="43"/>
      <c r="D28" s="43"/>
      <c r="E28" s="44"/>
    </row>
    <row r="29" spans="1:5" ht="15">
      <c r="A29" s="42"/>
      <c r="B29" s="19"/>
      <c r="C29" s="43"/>
      <c r="D29" s="43"/>
      <c r="E29" s="44"/>
    </row>
    <row r="30" spans="1:5" ht="15.75" thickBot="1">
      <c r="A30" s="61"/>
      <c r="B30" s="51" t="s">
        <v>28</v>
      </c>
      <c r="C30" s="62">
        <f>SUM(C28:C29)</f>
        <v>0</v>
      </c>
      <c r="D30" s="62">
        <f>SUM(D28:D29)</f>
        <v>0</v>
      </c>
      <c r="E30" s="62">
        <f>SUM(E28:E29)</f>
        <v>0</v>
      </c>
    </row>
    <row r="31" spans="1:5" ht="15">
      <c r="A31" s="260" t="s">
        <v>30</v>
      </c>
      <c r="B31" s="260"/>
      <c r="C31" s="260"/>
      <c r="D31" s="260"/>
      <c r="E31" s="260"/>
    </row>
    <row r="34" spans="1:5" ht="15.75" thickBot="1">
      <c r="A34" s="4" t="s">
        <v>223</v>
      </c>
      <c r="E34" s="17" t="s">
        <v>61</v>
      </c>
    </row>
    <row r="35" spans="1:5" ht="51">
      <c r="A35" s="63"/>
      <c r="B35" s="181" t="s">
        <v>62</v>
      </c>
      <c r="C35" s="181" t="s">
        <v>215</v>
      </c>
      <c r="D35" s="181" t="s">
        <v>218</v>
      </c>
      <c r="E35" s="180" t="s">
        <v>217</v>
      </c>
    </row>
    <row r="36" spans="1:5" ht="15">
      <c r="A36" s="42"/>
      <c r="B36" s="19"/>
      <c r="C36" s="43"/>
      <c r="D36" s="43"/>
      <c r="E36" s="44"/>
    </row>
    <row r="37" spans="1:5" ht="15">
      <c r="A37" s="42"/>
      <c r="B37" s="19"/>
      <c r="C37" s="43"/>
      <c r="D37" s="43"/>
      <c r="E37" s="44"/>
    </row>
    <row r="38" spans="1:5" ht="15.75" thickBot="1">
      <c r="A38" s="61"/>
      <c r="B38" s="51" t="s">
        <v>28</v>
      </c>
      <c r="C38" s="62">
        <f>SUM(C36:C37)</f>
        <v>0</v>
      </c>
      <c r="D38" s="62">
        <f>SUM(D36:D37)</f>
        <v>0</v>
      </c>
      <c r="E38" s="62">
        <f>SUM(E36:E37)</f>
        <v>0</v>
      </c>
    </row>
    <row r="39" spans="1:5" ht="15">
      <c r="A39" s="260" t="s">
        <v>30</v>
      </c>
      <c r="B39" s="260"/>
      <c r="C39" s="260"/>
      <c r="D39" s="260"/>
      <c r="E39" s="260"/>
    </row>
  </sheetData>
  <sheetProtection/>
  <mergeCells count="4">
    <mergeCell ref="A12:E12"/>
    <mergeCell ref="A15:B15"/>
    <mergeCell ref="A31:E31"/>
    <mergeCell ref="A39:E39"/>
  </mergeCells>
  <printOptions/>
  <pageMargins left="0.7" right="0.7" top="0.75" bottom="0.75" header="0.3" footer="0.3"/>
  <pageSetup horizontalDpi="600" verticalDpi="600" orientation="landscape" paperSize="9" scale="69" r:id="rId2"/>
  <headerFooter>
    <oddHeader>&amp;L&amp;G&amp;C.../2017 (II....) számú határozat
a Marcali Kistérségi Többcélú Társulás
2017. évi költségvetéséről
</oddHeader>
    <oddFooter>&amp;C&amp;P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3:F9"/>
  <sheetViews>
    <sheetView view="pageBreakPreview" zoomScale="60" workbookViewId="0" topLeftCell="A1">
      <selection activeCell="B7" sqref="B7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5" width="12.00390625" style="0" customWidth="1"/>
    <col min="6" max="6" width="22.28125" style="0" customWidth="1"/>
  </cols>
  <sheetData>
    <row r="3" spans="1:6" ht="15">
      <c r="A3" s="2" t="s">
        <v>210</v>
      </c>
      <c r="B3" s="2"/>
      <c r="C3" s="2"/>
      <c r="D3" s="2"/>
      <c r="E3" s="2"/>
      <c r="F3" s="3" t="s">
        <v>21</v>
      </c>
    </row>
    <row r="4" spans="1:6" ht="15.75" thickBot="1">
      <c r="A4" s="2" t="s">
        <v>0</v>
      </c>
      <c r="B4" s="2"/>
      <c r="C4" s="2"/>
      <c r="D4" s="2"/>
      <c r="E4" s="2"/>
      <c r="F4" s="3"/>
    </row>
    <row r="5" spans="1:6" ht="15" customHeight="1">
      <c r="A5" s="66" t="s">
        <v>22</v>
      </c>
      <c r="B5" s="238" t="s">
        <v>23</v>
      </c>
      <c r="C5" s="238" t="s">
        <v>212</v>
      </c>
      <c r="D5" s="238" t="s">
        <v>213</v>
      </c>
      <c r="E5" s="238" t="s">
        <v>214</v>
      </c>
      <c r="F5" s="236" t="s">
        <v>24</v>
      </c>
    </row>
    <row r="6" spans="1:6" ht="51.75" customHeight="1">
      <c r="A6" s="67" t="s">
        <v>25</v>
      </c>
      <c r="B6" s="239"/>
      <c r="C6" s="239"/>
      <c r="D6" s="239"/>
      <c r="E6" s="239"/>
      <c r="F6" s="237"/>
    </row>
    <row r="7" spans="1:6" ht="37.5" customHeight="1">
      <c r="A7" s="128" t="s">
        <v>13</v>
      </c>
      <c r="B7" s="129" t="s">
        <v>266</v>
      </c>
      <c r="C7" s="130">
        <v>42963</v>
      </c>
      <c r="D7" s="131">
        <v>0</v>
      </c>
      <c r="E7" s="131">
        <v>42963</v>
      </c>
      <c r="F7" s="132" t="s">
        <v>267</v>
      </c>
    </row>
    <row r="8" spans="1:6" ht="26.25" customHeight="1">
      <c r="A8" s="128"/>
      <c r="B8" s="129"/>
      <c r="C8" s="130"/>
      <c r="D8" s="131"/>
      <c r="E8" s="131"/>
      <c r="F8" s="132"/>
    </row>
    <row r="9" spans="1:6" ht="26.25" thickBot="1">
      <c r="A9" s="58"/>
      <c r="B9" s="51" t="s">
        <v>265</v>
      </c>
      <c r="C9" s="59">
        <f>SUM(C7:C8)</f>
        <v>42963</v>
      </c>
      <c r="D9" s="59">
        <f>SUM(D7:D8)</f>
        <v>0</v>
      </c>
      <c r="E9" s="59">
        <f>SUM(E7:E8)</f>
        <v>42963</v>
      </c>
      <c r="F9" s="60"/>
    </row>
  </sheetData>
  <sheetProtection/>
  <mergeCells count="5"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&amp;L&amp;G&amp;C.../2017 (II....) számú határozat
a Marcali Kistérségi Többcélú Társulás
2017. évi költségvetéséről
</oddHeader>
    <oddFooter>&amp;C&amp;P. oldal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J13"/>
  <sheetViews>
    <sheetView view="pageBreakPreview" zoomScale="60" workbookViewId="0" topLeftCell="A1">
      <selection activeCell="C9" sqref="C9"/>
    </sheetView>
  </sheetViews>
  <sheetFormatPr defaultColWidth="9.140625" defaultRowHeight="15"/>
  <cols>
    <col min="1" max="1" width="34.140625" style="0" customWidth="1"/>
    <col min="9" max="9" width="10.00390625" style="0" customWidth="1"/>
  </cols>
  <sheetData>
    <row r="2" ht="15">
      <c r="A2" t="s">
        <v>211</v>
      </c>
    </row>
    <row r="3" ht="15.75" thickBot="1">
      <c r="J3" s="12" t="s">
        <v>170</v>
      </c>
    </row>
    <row r="4" spans="1:10" ht="15">
      <c r="A4" s="147" t="s">
        <v>63</v>
      </c>
      <c r="B4" s="148" t="s">
        <v>159</v>
      </c>
      <c r="C4" s="263" t="s">
        <v>160</v>
      </c>
      <c r="D4" s="263"/>
      <c r="E4" s="263"/>
      <c r="F4" s="263"/>
      <c r="G4" s="263"/>
      <c r="H4" s="263"/>
      <c r="I4" s="263"/>
      <c r="J4" s="149" t="s">
        <v>1</v>
      </c>
    </row>
    <row r="5" spans="1:10" ht="45">
      <c r="A5" s="150"/>
      <c r="B5" s="151"/>
      <c r="C5" s="152" t="s">
        <v>13</v>
      </c>
      <c r="D5" s="152" t="s">
        <v>14</v>
      </c>
      <c r="E5" s="152" t="s">
        <v>15</v>
      </c>
      <c r="F5" s="152" t="s">
        <v>16</v>
      </c>
      <c r="G5" s="152" t="s">
        <v>129</v>
      </c>
      <c r="H5" s="152" t="s">
        <v>155</v>
      </c>
      <c r="I5" s="153" t="s">
        <v>161</v>
      </c>
      <c r="J5" s="154"/>
    </row>
    <row r="6" spans="1:10" ht="15">
      <c r="A6" s="145" t="s">
        <v>162</v>
      </c>
      <c r="B6" s="144">
        <v>0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44">
        <v>0</v>
      </c>
      <c r="J6" s="146">
        <f>SUM(B6:I6)</f>
        <v>0</v>
      </c>
    </row>
    <row r="7" spans="1:10" ht="15">
      <c r="A7" s="145" t="s">
        <v>163</v>
      </c>
      <c r="B7" s="144">
        <v>0</v>
      </c>
      <c r="C7" s="144">
        <v>0</v>
      </c>
      <c r="D7" s="144"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6">
        <f aca="true" t="shared" si="0" ref="J7:J13">SUM(B7:I7)</f>
        <v>0</v>
      </c>
    </row>
    <row r="8" spans="1:10" ht="15">
      <c r="A8" s="145" t="s">
        <v>164</v>
      </c>
      <c r="B8" s="144">
        <v>0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6">
        <f t="shared" si="0"/>
        <v>0</v>
      </c>
    </row>
    <row r="9" spans="1:10" ht="60">
      <c r="A9" s="145" t="s">
        <v>165</v>
      </c>
      <c r="B9" s="144">
        <v>10700</v>
      </c>
      <c r="C9" s="144">
        <v>10700</v>
      </c>
      <c r="D9" s="144">
        <v>10700</v>
      </c>
      <c r="E9" s="144">
        <v>10700</v>
      </c>
      <c r="F9" s="144">
        <v>10700</v>
      </c>
      <c r="G9" s="144">
        <v>10700</v>
      </c>
      <c r="H9" s="144">
        <v>10700</v>
      </c>
      <c r="I9" s="144">
        <v>32100</v>
      </c>
      <c r="J9" s="146">
        <f t="shared" si="0"/>
        <v>107000</v>
      </c>
    </row>
    <row r="10" spans="1:10" ht="30">
      <c r="A10" s="145" t="s">
        <v>166</v>
      </c>
      <c r="B10" s="144">
        <v>0</v>
      </c>
      <c r="C10" s="144">
        <v>0</v>
      </c>
      <c r="D10" s="144"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6">
        <f t="shared" si="0"/>
        <v>0</v>
      </c>
    </row>
    <row r="11" spans="1:10" ht="30">
      <c r="A11" s="145" t="s">
        <v>167</v>
      </c>
      <c r="B11" s="144">
        <v>0</v>
      </c>
      <c r="C11" s="144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6">
        <f t="shared" si="0"/>
        <v>0</v>
      </c>
    </row>
    <row r="12" spans="1:10" ht="30">
      <c r="A12" s="145" t="s">
        <v>168</v>
      </c>
      <c r="B12" s="144">
        <v>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6">
        <f t="shared" si="0"/>
        <v>0</v>
      </c>
    </row>
    <row r="13" spans="1:10" ht="15.75" thickBot="1">
      <c r="A13" s="155" t="s">
        <v>169</v>
      </c>
      <c r="B13" s="156">
        <f>SUM(B6:B12)</f>
        <v>10700</v>
      </c>
      <c r="C13" s="156">
        <f aca="true" t="shared" si="1" ref="C13:I13">SUM(C6:C12)</f>
        <v>10700</v>
      </c>
      <c r="D13" s="156">
        <f t="shared" si="1"/>
        <v>10700</v>
      </c>
      <c r="E13" s="156">
        <f t="shared" si="1"/>
        <v>10700</v>
      </c>
      <c r="F13" s="156">
        <f t="shared" si="1"/>
        <v>10700</v>
      </c>
      <c r="G13" s="156">
        <f t="shared" si="1"/>
        <v>10700</v>
      </c>
      <c r="H13" s="156">
        <f t="shared" si="1"/>
        <v>10700</v>
      </c>
      <c r="I13" s="156">
        <f t="shared" si="1"/>
        <v>32100</v>
      </c>
      <c r="J13" s="157">
        <f t="shared" si="0"/>
        <v>107000</v>
      </c>
    </row>
  </sheetData>
  <sheetProtection/>
  <mergeCells count="1">
    <mergeCell ref="C4:I4"/>
  </mergeCells>
  <printOptions/>
  <pageMargins left="0.7" right="0.7" top="0.75" bottom="0.75" header="0.3" footer="0.3"/>
  <pageSetup horizontalDpi="600" verticalDpi="600" orientation="portrait" paperSize="9" scale="74" r:id="rId1"/>
  <headerFooter>
    <oddHeader>&amp;C.../2017 (II....) számú határozat
a Marcali Kistérségi Többcélú Társulás
2017. évi költségvetéséről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28"/>
  <sheetViews>
    <sheetView view="pageBreakPreview" zoomScale="60" workbookViewId="0" topLeftCell="A1">
      <selection activeCell="E19" sqref="E19"/>
    </sheetView>
  </sheetViews>
  <sheetFormatPr defaultColWidth="9.140625" defaultRowHeight="15"/>
  <cols>
    <col min="1" max="1" width="40.7109375" style="0" customWidth="1"/>
    <col min="2" max="3" width="17.28125" style="0" customWidth="1"/>
    <col min="4" max="5" width="18.140625" style="0" customWidth="1"/>
  </cols>
  <sheetData>
    <row r="2" spans="1:5" ht="15.75" thickBot="1">
      <c r="A2" s="4" t="s">
        <v>55</v>
      </c>
      <c r="B2" s="4"/>
      <c r="C2" s="4"/>
      <c r="D2" s="4"/>
      <c r="E2" s="4"/>
    </row>
    <row r="3" spans="1:5" ht="67.5" customHeight="1">
      <c r="A3" s="52" t="s">
        <v>53</v>
      </c>
      <c r="B3" s="47" t="s">
        <v>232</v>
      </c>
      <c r="C3" s="110" t="s">
        <v>233</v>
      </c>
      <c r="D3" s="110" t="s">
        <v>234</v>
      </c>
      <c r="E3" s="111" t="s">
        <v>228</v>
      </c>
    </row>
    <row r="4" spans="1:5" ht="15">
      <c r="A4" s="22" t="s">
        <v>32</v>
      </c>
      <c r="B4" s="14">
        <f>SUM(B5:B11)-B8</f>
        <v>178483</v>
      </c>
      <c r="C4" s="14">
        <f>SUM(C5:C11)-C8</f>
        <v>341750</v>
      </c>
      <c r="D4" s="14">
        <f>SUM(D5:D11)-D8</f>
        <v>394396</v>
      </c>
      <c r="E4" s="112">
        <f>B4+C4+D4</f>
        <v>914629</v>
      </c>
    </row>
    <row r="5" spans="1:5" ht="15">
      <c r="A5" s="19" t="s">
        <v>18</v>
      </c>
      <c r="B5" s="6">
        <v>110831</v>
      </c>
      <c r="C5" s="102">
        <v>203199</v>
      </c>
      <c r="D5" s="102">
        <v>241246</v>
      </c>
      <c r="E5" s="36">
        <f>B5+C5+D5</f>
        <v>555276</v>
      </c>
    </row>
    <row r="6" spans="1:7" ht="25.5">
      <c r="A6" s="19" t="s">
        <v>139</v>
      </c>
      <c r="B6" s="6">
        <v>13163</v>
      </c>
      <c r="C6" s="102">
        <v>44285</v>
      </c>
      <c r="D6" s="102">
        <v>57974</v>
      </c>
      <c r="E6" s="36">
        <f>B6+C6+D6</f>
        <v>115422</v>
      </c>
      <c r="G6" s="1"/>
    </row>
    <row r="7" spans="1:7" ht="15">
      <c r="A7" s="19" t="s">
        <v>20</v>
      </c>
      <c r="B7" s="6">
        <v>30386</v>
      </c>
      <c r="C7" s="102">
        <f>94007+9</f>
        <v>94016</v>
      </c>
      <c r="D7" s="102">
        <f>94654+522</f>
        <v>95176</v>
      </c>
      <c r="E7" s="36">
        <f>B7+C7+D7</f>
        <v>219578</v>
      </c>
      <c r="G7" s="1"/>
    </row>
    <row r="8" spans="1:5" ht="15">
      <c r="A8" s="19" t="s">
        <v>135</v>
      </c>
      <c r="B8" s="24">
        <f>SUM(B9:B10)</f>
        <v>24103</v>
      </c>
      <c r="C8" s="24">
        <f>SUM(C9:C10)</f>
        <v>0</v>
      </c>
      <c r="D8" s="24">
        <f>SUM(D9:D10)</f>
        <v>0</v>
      </c>
      <c r="E8" s="36">
        <f>SUM(E9:E10)</f>
        <v>24103</v>
      </c>
    </row>
    <row r="9" spans="1:5" ht="18" customHeight="1">
      <c r="A9" s="135" t="s">
        <v>136</v>
      </c>
      <c r="B9" s="9">
        <v>13537</v>
      </c>
      <c r="C9" s="9"/>
      <c r="D9" s="9"/>
      <c r="E9" s="113">
        <f aca="true" t="shared" si="0" ref="E9:E15">B9+C9+D9</f>
        <v>13537</v>
      </c>
    </row>
    <row r="10" spans="1:5" ht="15">
      <c r="A10" s="21" t="s">
        <v>137</v>
      </c>
      <c r="B10" s="9">
        <v>10566</v>
      </c>
      <c r="C10" s="9"/>
      <c r="D10" s="9"/>
      <c r="E10" s="113">
        <f t="shared" si="0"/>
        <v>10566</v>
      </c>
    </row>
    <row r="11" spans="1:5" ht="15">
      <c r="A11" s="19" t="s">
        <v>138</v>
      </c>
      <c r="B11" s="24"/>
      <c r="C11" s="6">
        <v>250</v>
      </c>
      <c r="D11" s="6"/>
      <c r="E11" s="36">
        <f t="shared" si="0"/>
        <v>250</v>
      </c>
    </row>
    <row r="12" spans="1:5" ht="15">
      <c r="A12" s="19"/>
      <c r="B12" s="24"/>
      <c r="C12" s="6"/>
      <c r="D12" s="6"/>
      <c r="E12" s="36">
        <f t="shared" si="0"/>
        <v>0</v>
      </c>
    </row>
    <row r="13" spans="1:5" ht="15">
      <c r="A13" s="22" t="s">
        <v>37</v>
      </c>
      <c r="B13" s="14">
        <f>SUM(B14:B18)-B16</f>
        <v>11931</v>
      </c>
      <c r="C13" s="14">
        <f>SUM(C14:C18)-C16</f>
        <v>5947</v>
      </c>
      <c r="D13" s="103">
        <f>SUM(D14:D18)-D16</f>
        <v>0</v>
      </c>
      <c r="E13" s="112">
        <f t="shared" si="0"/>
        <v>17878</v>
      </c>
    </row>
    <row r="14" spans="1:5" ht="15">
      <c r="A14" s="19" t="s">
        <v>140</v>
      </c>
      <c r="B14" s="6">
        <v>10877</v>
      </c>
      <c r="C14" s="6">
        <v>5100</v>
      </c>
      <c r="D14" s="6"/>
      <c r="E14" s="36">
        <f t="shared" si="0"/>
        <v>15977</v>
      </c>
    </row>
    <row r="15" spans="1:5" ht="15">
      <c r="A15" s="19" t="s">
        <v>143</v>
      </c>
      <c r="B15" s="6">
        <v>1054</v>
      </c>
      <c r="C15" s="6">
        <v>847</v>
      </c>
      <c r="D15" s="6"/>
      <c r="E15" s="36">
        <f t="shared" si="0"/>
        <v>1901</v>
      </c>
    </row>
    <row r="16" spans="1:5" ht="15">
      <c r="A16" s="19" t="s">
        <v>144</v>
      </c>
      <c r="B16" s="6">
        <f>SUM(B17:B18)</f>
        <v>0</v>
      </c>
      <c r="C16" s="6">
        <f>SUM(C17:C18)</f>
        <v>0</v>
      </c>
      <c r="D16" s="6">
        <f>SUM(D17:D18)</f>
        <v>0</v>
      </c>
      <c r="E16" s="36">
        <f>B16+C16</f>
        <v>0</v>
      </c>
    </row>
    <row r="17" spans="1:5" ht="15">
      <c r="A17" s="21" t="s">
        <v>141</v>
      </c>
      <c r="B17" s="37"/>
      <c r="C17" s="9">
        <v>0</v>
      </c>
      <c r="D17" s="9"/>
      <c r="E17" s="113">
        <f>B17+C17+D17</f>
        <v>0</v>
      </c>
    </row>
    <row r="18" spans="1:5" ht="18" customHeight="1">
      <c r="A18" s="21" t="s">
        <v>142</v>
      </c>
      <c r="B18" s="37"/>
      <c r="C18" s="9"/>
      <c r="D18" s="9"/>
      <c r="E18" s="113">
        <f>B18+C18+D18</f>
        <v>0</v>
      </c>
    </row>
    <row r="19" spans="1:5" ht="15">
      <c r="A19" s="22" t="s">
        <v>198</v>
      </c>
      <c r="B19" s="14">
        <v>27305</v>
      </c>
      <c r="C19" s="14"/>
      <c r="D19" s="14"/>
      <c r="E19" s="112">
        <f>B19+C19+D19</f>
        <v>27305</v>
      </c>
    </row>
    <row r="20" spans="1:8" ht="15">
      <c r="A20" s="22" t="s">
        <v>199</v>
      </c>
      <c r="B20" s="14">
        <v>16399</v>
      </c>
      <c r="C20" s="14"/>
      <c r="D20" s="14"/>
      <c r="E20" s="112">
        <f>B20+C20+D20</f>
        <v>16399</v>
      </c>
      <c r="H20" s="1"/>
    </row>
    <row r="21" spans="1:8" ht="15">
      <c r="A21" s="213" t="s">
        <v>242</v>
      </c>
      <c r="B21" s="214">
        <f>B22</f>
        <v>0</v>
      </c>
      <c r="C21" s="214">
        <f>C22</f>
        <v>0</v>
      </c>
      <c r="D21" s="215">
        <f>D22</f>
        <v>0</v>
      </c>
      <c r="E21" s="216">
        <f>E22</f>
        <v>0</v>
      </c>
      <c r="H21" s="1"/>
    </row>
    <row r="22" spans="1:8" ht="25.5">
      <c r="A22" s="220" t="s">
        <v>243</v>
      </c>
      <c r="B22" s="217"/>
      <c r="C22" s="217"/>
      <c r="D22" s="218"/>
      <c r="E22" s="219">
        <f>B22+C22+D22</f>
        <v>0</v>
      </c>
      <c r="H22" s="1"/>
    </row>
    <row r="23" spans="1:7" ht="15.75" thickBot="1">
      <c r="A23" s="51" t="s">
        <v>17</v>
      </c>
      <c r="B23" s="49">
        <f>B4+B13+B19+B20+B21</f>
        <v>234118</v>
      </c>
      <c r="C23" s="49">
        <f>C4+C13+C19+C20</f>
        <v>347697</v>
      </c>
      <c r="D23" s="104">
        <f>D4+D13+D19+D20</f>
        <v>394396</v>
      </c>
      <c r="E23" s="57">
        <f>B23+C23+D23</f>
        <v>976211</v>
      </c>
      <c r="G23" s="1"/>
    </row>
    <row r="24" spans="1:5" ht="15.75" thickBot="1">
      <c r="A24" s="122" t="s">
        <v>128</v>
      </c>
      <c r="B24" s="121"/>
      <c r="C24" s="121"/>
      <c r="D24" s="121"/>
      <c r="E24" s="121">
        <f>C24+B24</f>
        <v>0</v>
      </c>
    </row>
    <row r="27" spans="3:5" ht="15">
      <c r="C27" s="1"/>
      <c r="E27" s="1"/>
    </row>
    <row r="28" ht="15">
      <c r="E28" s="1"/>
    </row>
  </sheetData>
  <sheetProtection/>
  <printOptions/>
  <pageMargins left="0.7" right="0.7" top="0.75" bottom="0.75" header="0.3" footer="0.3"/>
  <pageSetup horizontalDpi="600" verticalDpi="600" orientation="portrait" paperSize="9" scale="44" r:id="rId2"/>
  <headerFooter>
    <oddHeader>&amp;L&amp;G&amp;C.../2017 (II....) számú határozat
a Marcali Kistérségi Többcélú Társulás
2017. évi költségvetéséről
</oddHeader>
    <oddFooter>&amp;C&amp;P. oldal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"/>
  <sheetViews>
    <sheetView view="pageBreakPreview" zoomScale="70" zoomScaleSheetLayoutView="70" workbookViewId="0" topLeftCell="A1">
      <selection activeCell="C1" sqref="C1"/>
    </sheetView>
  </sheetViews>
  <sheetFormatPr defaultColWidth="9.140625" defaultRowHeight="15"/>
  <cols>
    <col min="1" max="1" width="70.8515625" style="0" customWidth="1"/>
    <col min="2" max="2" width="13.28125" style="0" customWidth="1"/>
    <col min="4" max="4" width="41.00390625" style="0" customWidth="1"/>
    <col min="5" max="5" width="13.140625" style="0" customWidth="1"/>
  </cols>
  <sheetData>
    <row r="1" ht="15">
      <c r="B1" s="1"/>
    </row>
    <row r="2" spans="1:5" ht="15.75" thickBot="1">
      <c r="A2" s="4" t="s">
        <v>57</v>
      </c>
      <c r="B2" s="4"/>
      <c r="C2" s="12"/>
      <c r="D2" s="12"/>
      <c r="E2" s="12"/>
    </row>
    <row r="3" spans="1:5" ht="15">
      <c r="A3" s="26" t="s">
        <v>2</v>
      </c>
      <c r="B3" s="27">
        <f>B4</f>
        <v>87823</v>
      </c>
      <c r="C3" s="31"/>
      <c r="D3" s="137" t="s">
        <v>54</v>
      </c>
      <c r="E3" s="183">
        <f>SUM(E4:E9)</f>
        <v>914629</v>
      </c>
    </row>
    <row r="4" spans="1:5" ht="15">
      <c r="A4" s="5" t="s">
        <v>3</v>
      </c>
      <c r="B4" s="6">
        <f>'1.sz.Bevételi források'!E6</f>
        <v>87823</v>
      </c>
      <c r="C4" s="32"/>
      <c r="D4" s="138" t="s">
        <v>18</v>
      </c>
      <c r="E4" s="7">
        <f>'2.szKiadás kiemelt jogcímenként'!E5</f>
        <v>555276</v>
      </c>
    </row>
    <row r="5" spans="1:5" ht="15">
      <c r="A5" s="5"/>
      <c r="B5" s="6"/>
      <c r="C5" s="32"/>
      <c r="D5" s="138" t="s">
        <v>19</v>
      </c>
      <c r="E5" s="7">
        <f>'2.szKiadás kiemelt jogcímenként'!E6</f>
        <v>115422</v>
      </c>
    </row>
    <row r="6" spans="1:5" ht="15">
      <c r="A6" s="13" t="s">
        <v>171</v>
      </c>
      <c r="B6" s="14">
        <f>SUM(B7:B12)</f>
        <v>872793</v>
      </c>
      <c r="C6" s="32"/>
      <c r="D6" s="138" t="s">
        <v>20</v>
      </c>
      <c r="E6" s="7">
        <f>'2.szKiadás kiemelt jogcímenként'!E7</f>
        <v>219578</v>
      </c>
    </row>
    <row r="7" spans="1:5" ht="15">
      <c r="A7" s="5" t="s">
        <v>175</v>
      </c>
      <c r="B7" s="6">
        <f>'1.sz.Bevételi források'!E9</f>
        <v>146972</v>
      </c>
      <c r="C7" s="32"/>
      <c r="D7" s="139" t="s">
        <v>147</v>
      </c>
      <c r="E7" s="7">
        <f>'2.szKiadás kiemelt jogcímenként'!E9</f>
        <v>13537</v>
      </c>
    </row>
    <row r="8" spans="1:5" ht="15">
      <c r="A8" s="5" t="s">
        <v>176</v>
      </c>
      <c r="B8" s="6">
        <f>'1.sz.Bevételi források'!E10</f>
        <v>32840</v>
      </c>
      <c r="C8" s="32"/>
      <c r="D8" s="138" t="s">
        <v>148</v>
      </c>
      <c r="E8" s="7">
        <f>'2.szKiadás kiemelt jogcímenként'!E10</f>
        <v>10566</v>
      </c>
    </row>
    <row r="9" spans="1:5" ht="15">
      <c r="A9" s="5" t="s">
        <v>177</v>
      </c>
      <c r="B9" s="6">
        <f>'1.sz.Bevételi források'!E11</f>
        <v>650018</v>
      </c>
      <c r="C9" s="32"/>
      <c r="D9" s="138" t="s">
        <v>138</v>
      </c>
      <c r="E9" s="7">
        <f>'2.szKiadás kiemelt jogcímenként'!E11</f>
        <v>250</v>
      </c>
    </row>
    <row r="10" spans="1:5" ht="15">
      <c r="A10" s="5" t="s">
        <v>178</v>
      </c>
      <c r="B10" s="6">
        <f>'1.sz.Bevételi források'!E12</f>
        <v>42963</v>
      </c>
      <c r="C10" s="32"/>
      <c r="D10" s="102"/>
      <c r="E10" s="7"/>
    </row>
    <row r="11" spans="1:5" ht="15">
      <c r="A11" s="5" t="s">
        <v>179</v>
      </c>
      <c r="B11" s="6">
        <f>'1.sz.Bevételi források'!E13</f>
        <v>0</v>
      </c>
      <c r="C11" s="32"/>
      <c r="D11" s="140" t="s">
        <v>198</v>
      </c>
      <c r="E11" s="184">
        <f>'2.szKiadás kiemelt jogcímenként'!E19-'3b sz.Felhalmozási mérleg'!E12</f>
        <v>27305</v>
      </c>
    </row>
    <row r="12" spans="1:5" ht="15">
      <c r="A12" s="5" t="s">
        <v>180</v>
      </c>
      <c r="B12" s="6">
        <f>'1.sz.Bevételi források'!E14</f>
        <v>0</v>
      </c>
      <c r="C12" s="32"/>
      <c r="D12" s="140" t="s">
        <v>199</v>
      </c>
      <c r="E12" s="184">
        <f>'2.szKiadás kiemelt jogcímenként'!E20-'3b sz.Felhalmozási mérleg'!E13</f>
        <v>16399</v>
      </c>
    </row>
    <row r="13" spans="1:5" ht="15">
      <c r="A13" s="13" t="s">
        <v>172</v>
      </c>
      <c r="B13" s="14">
        <f>B14</f>
        <v>0</v>
      </c>
      <c r="C13" s="32"/>
      <c r="D13" s="213" t="s">
        <v>242</v>
      </c>
      <c r="E13" s="222">
        <f>E14</f>
        <v>0</v>
      </c>
    </row>
    <row r="14" spans="1:5" ht="25.5">
      <c r="A14" s="5" t="s">
        <v>188</v>
      </c>
      <c r="B14" s="6">
        <f>'1.sz.Bevételi források'!E16</f>
        <v>0</v>
      </c>
      <c r="C14" s="32"/>
      <c r="D14" s="223" t="s">
        <v>244</v>
      </c>
      <c r="E14" s="7"/>
    </row>
    <row r="15" spans="1:5" ht="15">
      <c r="A15" s="11"/>
      <c r="B15" s="6"/>
      <c r="C15" s="32"/>
      <c r="D15" s="25"/>
      <c r="E15" s="185"/>
    </row>
    <row r="16" spans="1:5" ht="15">
      <c r="A16" s="13" t="s">
        <v>173</v>
      </c>
      <c r="B16" s="14">
        <f>B17</f>
        <v>0</v>
      </c>
      <c r="C16" s="32"/>
      <c r="D16" s="25"/>
      <c r="E16" s="185"/>
    </row>
    <row r="17" spans="1:5" ht="15">
      <c r="A17" s="5" t="s">
        <v>193</v>
      </c>
      <c r="B17" s="6">
        <f>'1.sz.Bevételi források'!E20</f>
        <v>0</v>
      </c>
      <c r="C17" s="32"/>
      <c r="D17" s="25"/>
      <c r="E17" s="185"/>
    </row>
    <row r="18" spans="1:5" ht="15">
      <c r="A18" s="11"/>
      <c r="B18" s="6"/>
      <c r="C18" s="32"/>
      <c r="D18" s="25"/>
      <c r="E18" s="185"/>
    </row>
    <row r="19" spans="1:5" ht="26.25">
      <c r="A19" s="13" t="s">
        <v>192</v>
      </c>
      <c r="B19" s="14">
        <f>B20+B22</f>
        <v>15595</v>
      </c>
      <c r="C19" s="32"/>
      <c r="D19" s="25"/>
      <c r="E19" s="185"/>
    </row>
    <row r="20" spans="1:5" ht="15">
      <c r="A20" s="8" t="s">
        <v>6</v>
      </c>
      <c r="B20" s="6">
        <f>B21</f>
        <v>15595</v>
      </c>
      <c r="C20" s="32"/>
      <c r="D20" s="25"/>
      <c r="E20" s="185"/>
    </row>
    <row r="21" spans="1:5" ht="15">
      <c r="A21" s="5" t="s">
        <v>7</v>
      </c>
      <c r="B21" s="6">
        <f>'1.sz.Bevételi források'!E41</f>
        <v>15595</v>
      </c>
      <c r="C21" s="32"/>
      <c r="D21" s="25"/>
      <c r="E21" s="185"/>
    </row>
    <row r="22" spans="1:5" ht="15">
      <c r="A22" s="8" t="s">
        <v>9</v>
      </c>
      <c r="B22" s="6">
        <f>B23</f>
        <v>0</v>
      </c>
      <c r="C22" s="32"/>
      <c r="D22" s="25"/>
      <c r="E22" s="185"/>
    </row>
    <row r="23" spans="1:5" ht="15">
      <c r="A23" s="5" t="s">
        <v>10</v>
      </c>
      <c r="B23" s="6">
        <f>'1.sz.Bevételi források'!E44</f>
        <v>0</v>
      </c>
      <c r="C23" s="32"/>
      <c r="D23" s="25"/>
      <c r="E23" s="185"/>
    </row>
    <row r="24" spans="1:5" ht="15">
      <c r="A24" s="221" t="s">
        <v>239</v>
      </c>
      <c r="B24" s="14">
        <f>B25</f>
        <v>0</v>
      </c>
      <c r="C24" s="32"/>
      <c r="D24" s="25"/>
      <c r="E24" s="185"/>
    </row>
    <row r="25" spans="1:5" ht="15">
      <c r="A25" s="8" t="s">
        <v>240</v>
      </c>
      <c r="B25" s="6">
        <f>'1.sz.Bevételi források'!B47</f>
        <v>0</v>
      </c>
      <c r="C25" s="32"/>
      <c r="D25" s="25"/>
      <c r="E25" s="185"/>
    </row>
    <row r="26" spans="1:5" ht="15">
      <c r="A26" s="53" t="s">
        <v>31</v>
      </c>
      <c r="B26" s="54">
        <f>B19+B16+B13+B6+B3+B24</f>
        <v>976211</v>
      </c>
      <c r="C26" s="32"/>
      <c r="D26" s="141" t="s">
        <v>33</v>
      </c>
      <c r="E26" s="55">
        <f>E3+E11+E12</f>
        <v>958333</v>
      </c>
    </row>
    <row r="27" spans="1:5" ht="15.75" thickBot="1">
      <c r="A27" s="48" t="s">
        <v>34</v>
      </c>
      <c r="B27" s="49">
        <f>IF(B26-E26&gt;0,B26-E26,"-----")</f>
        <v>17878</v>
      </c>
      <c r="C27" s="33"/>
      <c r="D27" s="104" t="s">
        <v>35</v>
      </c>
      <c r="E27" s="50" t="str">
        <f>IF(B26-E26&lt;0,B26-E26,"-----")</f>
        <v>-----</v>
      </c>
    </row>
  </sheetData>
  <sheetProtection/>
  <printOptions/>
  <pageMargins left="0.7" right="0.7" top="0.75" bottom="0.75" header="0.3" footer="0.3"/>
  <pageSetup horizontalDpi="600" verticalDpi="600" orientation="portrait" paperSize="9" scale="52" r:id="rId2"/>
  <headerFooter>
    <oddHeader>&amp;L&amp;G&amp;C.../2017 (II....) számú határozat
a Marcali Kistérségi Többcélú Társulás
2017. évi költségvetéséről
</oddHeader>
    <oddFooter>&amp;C&amp;P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E27"/>
  <sheetViews>
    <sheetView view="pageBreakPreview" zoomScale="60" workbookViewId="0" topLeftCell="A1">
      <selection activeCell="E33" sqref="E33"/>
    </sheetView>
  </sheetViews>
  <sheetFormatPr defaultColWidth="9.140625" defaultRowHeight="15"/>
  <cols>
    <col min="1" max="1" width="70.28125" style="0" customWidth="1"/>
    <col min="2" max="2" width="14.8515625" style="0" customWidth="1"/>
    <col min="4" max="4" width="41.00390625" style="0" customWidth="1"/>
    <col min="5" max="5" width="15.00390625" style="0" customWidth="1"/>
  </cols>
  <sheetData>
    <row r="2" spans="1:5" ht="15.75" thickBot="1">
      <c r="A2" s="4" t="s">
        <v>58</v>
      </c>
      <c r="B2" s="4"/>
      <c r="C2" s="17"/>
      <c r="D2" s="17"/>
      <c r="E2" s="17"/>
    </row>
    <row r="3" spans="1:5" ht="15">
      <c r="A3" s="26" t="s">
        <v>174</v>
      </c>
      <c r="B3" s="40">
        <f>SUM(B4:B9)</f>
        <v>0</v>
      </c>
      <c r="C3" s="31"/>
      <c r="D3" s="28" t="s">
        <v>37</v>
      </c>
      <c r="E3" s="186">
        <f>SUM(E4:E6)</f>
        <v>17878</v>
      </c>
    </row>
    <row r="4" spans="1:5" ht="15">
      <c r="A4" s="5" t="s">
        <v>181</v>
      </c>
      <c r="B4" s="6">
        <f>'1.sz.Bevételi források'!E23</f>
        <v>0</v>
      </c>
      <c r="C4" s="32"/>
      <c r="D4" s="24" t="s">
        <v>149</v>
      </c>
      <c r="E4" s="7">
        <f>'2.szKiadás kiemelt jogcímenként'!E14</f>
        <v>15977</v>
      </c>
    </row>
    <row r="5" spans="1:5" ht="15">
      <c r="A5" s="5" t="s">
        <v>182</v>
      </c>
      <c r="B5" s="6">
        <f>'1.sz.Bevételi források'!E24</f>
        <v>0</v>
      </c>
      <c r="C5" s="32"/>
      <c r="D5" s="24" t="s">
        <v>150</v>
      </c>
      <c r="E5" s="7">
        <f>'2.szKiadás kiemelt jogcímenként'!E15</f>
        <v>1901</v>
      </c>
    </row>
    <row r="6" spans="1:5" ht="15">
      <c r="A6" s="5" t="s">
        <v>183</v>
      </c>
      <c r="B6" s="6">
        <f>'1.sz.Bevételi források'!E25</f>
        <v>0</v>
      </c>
      <c r="C6" s="32"/>
      <c r="D6" s="24" t="s">
        <v>144</v>
      </c>
      <c r="E6" s="7">
        <f>'2.szKiadás kiemelt jogcímenként'!E16</f>
        <v>0</v>
      </c>
    </row>
    <row r="7" spans="1:5" ht="15">
      <c r="A7" s="5" t="s">
        <v>184</v>
      </c>
      <c r="B7" s="6">
        <f>'1.sz.Bevételi források'!E26</f>
        <v>0</v>
      </c>
      <c r="C7" s="32"/>
      <c r="D7" s="21" t="s">
        <v>141</v>
      </c>
      <c r="E7" s="7">
        <f>'2.szKiadás kiemelt jogcímenként'!E17</f>
        <v>0</v>
      </c>
    </row>
    <row r="8" spans="1:5" ht="15">
      <c r="A8" s="5" t="s">
        <v>185</v>
      </c>
      <c r="B8" s="6">
        <f>'1.sz.Bevételi források'!E27</f>
        <v>0</v>
      </c>
      <c r="C8" s="32"/>
      <c r="D8" s="21" t="s">
        <v>142</v>
      </c>
      <c r="E8" s="7">
        <f>'2.szKiadás kiemelt jogcímenként'!E18</f>
        <v>0</v>
      </c>
    </row>
    <row r="9" spans="1:5" ht="15">
      <c r="A9" s="5" t="s">
        <v>186</v>
      </c>
      <c r="B9" s="6">
        <f>'1.sz.Bevételi források'!E28</f>
        <v>0</v>
      </c>
      <c r="C9" s="32"/>
      <c r="D9" s="19"/>
      <c r="E9" s="7"/>
    </row>
    <row r="10" spans="1:5" ht="15">
      <c r="A10" s="5"/>
      <c r="B10" s="6"/>
      <c r="C10" s="32"/>
      <c r="D10" s="19"/>
      <c r="E10" s="7"/>
    </row>
    <row r="11" spans="1:5" ht="15">
      <c r="A11" s="41" t="s">
        <v>194</v>
      </c>
      <c r="B11" s="10">
        <f>SUM(B12:B13)</f>
        <v>0</v>
      </c>
      <c r="C11" s="32"/>
      <c r="D11" s="158"/>
      <c r="E11" s="187"/>
    </row>
    <row r="12" spans="1:5" ht="15">
      <c r="A12" s="35" t="s">
        <v>4</v>
      </c>
      <c r="B12" s="6">
        <f>'1.sz.Bevételi források'!E31</f>
        <v>0</v>
      </c>
      <c r="C12" s="32"/>
      <c r="D12" s="29" t="s">
        <v>198</v>
      </c>
      <c r="E12" s="184"/>
    </row>
    <row r="13" spans="1:5" ht="15">
      <c r="A13" s="35" t="s">
        <v>152</v>
      </c>
      <c r="B13" s="6">
        <f>'1.sz.Bevételi források'!E32</f>
        <v>0</v>
      </c>
      <c r="C13" s="32"/>
      <c r="D13" s="29" t="s">
        <v>199</v>
      </c>
      <c r="E13" s="184"/>
    </row>
    <row r="14" spans="1:5" ht="15">
      <c r="A14" s="35"/>
      <c r="B14" s="6"/>
      <c r="C14" s="32"/>
      <c r="D14" s="213" t="s">
        <v>242</v>
      </c>
      <c r="E14" s="222">
        <f>E15</f>
        <v>0</v>
      </c>
    </row>
    <row r="15" spans="1:5" ht="25.5">
      <c r="A15" s="35"/>
      <c r="B15" s="6"/>
      <c r="C15" s="32"/>
      <c r="D15" s="223" t="s">
        <v>244</v>
      </c>
      <c r="E15" s="7"/>
    </row>
    <row r="16" spans="1:5" ht="15">
      <c r="A16" s="13" t="s">
        <v>189</v>
      </c>
      <c r="B16" s="10">
        <f>B17</f>
        <v>0</v>
      </c>
      <c r="C16" s="32"/>
      <c r="D16" s="25"/>
      <c r="E16" s="185"/>
    </row>
    <row r="17" spans="1:5" ht="15">
      <c r="A17" s="5" t="s">
        <v>190</v>
      </c>
      <c r="B17" s="6">
        <f>'1.sz.Bevételi források'!E35</f>
        <v>0</v>
      </c>
      <c r="C17" s="32"/>
      <c r="D17" s="25"/>
      <c r="E17" s="185"/>
    </row>
    <row r="18" spans="1:5" ht="15">
      <c r="A18" s="35"/>
      <c r="B18" s="6"/>
      <c r="C18" s="32"/>
      <c r="D18" s="25"/>
      <c r="E18" s="185"/>
    </row>
    <row r="19" spans="1:5" ht="26.25">
      <c r="A19" s="41" t="s">
        <v>5</v>
      </c>
      <c r="B19" s="10">
        <f>B20+B22</f>
        <v>0</v>
      </c>
      <c r="C19" s="32"/>
      <c r="D19" s="25"/>
      <c r="E19" s="185"/>
    </row>
    <row r="20" spans="1:5" ht="15">
      <c r="A20" s="34" t="s">
        <v>6</v>
      </c>
      <c r="B20" s="6">
        <f>B21</f>
        <v>0</v>
      </c>
      <c r="C20" s="32"/>
      <c r="D20" s="25"/>
      <c r="E20" s="185"/>
    </row>
    <row r="21" spans="1:5" ht="15">
      <c r="A21" s="35" t="s">
        <v>8</v>
      </c>
      <c r="B21" s="6">
        <f>'1.sz.Bevételi források'!E42</f>
        <v>0</v>
      </c>
      <c r="C21" s="32"/>
      <c r="D21" s="25"/>
      <c r="E21" s="185"/>
    </row>
    <row r="22" spans="1:5" ht="15">
      <c r="A22" s="34" t="s">
        <v>9</v>
      </c>
      <c r="B22" s="6">
        <f>B23</f>
        <v>0</v>
      </c>
      <c r="C22" s="32"/>
      <c r="D22" s="25"/>
      <c r="E22" s="185"/>
    </row>
    <row r="23" spans="1:5" ht="15">
      <c r="A23" s="35" t="s">
        <v>11</v>
      </c>
      <c r="B23" s="6">
        <f>'1.sz.Bevételi források'!E45</f>
        <v>0</v>
      </c>
      <c r="C23" s="32"/>
      <c r="D23" s="25"/>
      <c r="E23" s="185"/>
    </row>
    <row r="24" spans="1:5" ht="15">
      <c r="A24" s="221" t="s">
        <v>239</v>
      </c>
      <c r="B24" s="14">
        <f>B25</f>
        <v>0</v>
      </c>
      <c r="C24" s="32"/>
      <c r="D24" s="25"/>
      <c r="E24" s="185"/>
    </row>
    <row r="25" spans="1:5" ht="15">
      <c r="A25" s="8" t="s">
        <v>245</v>
      </c>
      <c r="B25" s="6">
        <f>'1.sz.Bevételi források'!B48</f>
        <v>0</v>
      </c>
      <c r="C25" s="32"/>
      <c r="D25" s="25"/>
      <c r="E25" s="185"/>
    </row>
    <row r="26" spans="1:5" ht="15">
      <c r="A26" s="56" t="s">
        <v>36</v>
      </c>
      <c r="B26" s="54">
        <f>B3+B11+B16+B19+B24</f>
        <v>0</v>
      </c>
      <c r="C26" s="38"/>
      <c r="D26" s="54" t="s">
        <v>130</v>
      </c>
      <c r="E26" s="55">
        <f>E3+E11+E12+E13+E14</f>
        <v>17878</v>
      </c>
    </row>
    <row r="27" spans="1:5" ht="15.75" thickBot="1">
      <c r="A27" s="57" t="s">
        <v>132</v>
      </c>
      <c r="B27" s="49" t="str">
        <f>IF(B26-E26&gt;0,B26-E26,"-----")</f>
        <v>-----</v>
      </c>
      <c r="C27" s="39"/>
      <c r="D27" s="49" t="s">
        <v>131</v>
      </c>
      <c r="E27" s="50">
        <f>IF(B26-E26&lt;0,B26-E26,"-----")</f>
        <v>-17878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2"/>
  <headerFooter>
    <oddHeader>&amp;L&amp;G&amp;C.../2017 (II....) számú határozat
a Marcali Kistérségi Többcélú Társulás
2017. évi költségvetéséről
</oddHeader>
    <oddFooter>&amp;C&amp;P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4:G28"/>
  <sheetViews>
    <sheetView view="pageBreakPreview" zoomScale="60" workbookViewId="0" topLeftCell="A17">
      <selection activeCell="C17" sqref="C17"/>
    </sheetView>
  </sheetViews>
  <sheetFormatPr defaultColWidth="9.140625" defaultRowHeight="15"/>
  <cols>
    <col min="2" max="2" width="3.57421875" style="0" customWidth="1"/>
    <col min="3" max="3" width="39.00390625" style="0" customWidth="1"/>
    <col min="4" max="4" width="12.140625" style="0" customWidth="1"/>
    <col min="5" max="5" width="10.57421875" style="0" customWidth="1"/>
    <col min="6" max="6" width="11.7109375" style="0" customWidth="1"/>
    <col min="7" max="7" width="15.140625" style="0" customWidth="1"/>
  </cols>
  <sheetData>
    <row r="4" ht="15">
      <c r="B4" s="2" t="s">
        <v>59</v>
      </c>
    </row>
    <row r="5" spans="2:7" ht="15.75" thickBot="1">
      <c r="B5" s="2" t="s">
        <v>134</v>
      </c>
      <c r="C5" s="2"/>
      <c r="D5" s="2"/>
      <c r="E5" s="2"/>
      <c r="F5" s="2"/>
      <c r="G5" s="3" t="s">
        <v>21</v>
      </c>
    </row>
    <row r="6" spans="2:7" ht="15" customHeight="1">
      <c r="B6" s="66" t="s">
        <v>22</v>
      </c>
      <c r="C6" s="238" t="s">
        <v>23</v>
      </c>
      <c r="D6" s="238" t="s">
        <v>212</v>
      </c>
      <c r="E6" s="238" t="s">
        <v>213</v>
      </c>
      <c r="F6" s="238" t="s">
        <v>214</v>
      </c>
      <c r="G6" s="236" t="s">
        <v>24</v>
      </c>
    </row>
    <row r="7" spans="2:7" ht="42.75" customHeight="1">
      <c r="B7" s="67" t="s">
        <v>25</v>
      </c>
      <c r="C7" s="239"/>
      <c r="D7" s="239"/>
      <c r="E7" s="239"/>
      <c r="F7" s="239"/>
      <c r="G7" s="237"/>
    </row>
    <row r="8" spans="2:7" ht="25.5">
      <c r="B8" s="42" t="s">
        <v>13</v>
      </c>
      <c r="C8" s="19" t="s">
        <v>279</v>
      </c>
      <c r="D8" s="24">
        <v>508</v>
      </c>
      <c r="E8" s="45">
        <v>508</v>
      </c>
      <c r="F8" s="45">
        <v>0</v>
      </c>
      <c r="G8" s="44" t="s">
        <v>236</v>
      </c>
    </row>
    <row r="9" spans="2:7" ht="25.5">
      <c r="B9" s="42" t="s">
        <v>14</v>
      </c>
      <c r="C9" s="19" t="s">
        <v>280</v>
      </c>
      <c r="D9" s="24">
        <v>546</v>
      </c>
      <c r="E9" s="45">
        <v>546</v>
      </c>
      <c r="F9" s="45">
        <v>0</v>
      </c>
      <c r="G9" s="44" t="s">
        <v>236</v>
      </c>
    </row>
    <row r="10" spans="2:7" ht="15.75" thickBot="1">
      <c r="B10" s="58"/>
      <c r="C10" s="51" t="s">
        <v>26</v>
      </c>
      <c r="D10" s="59">
        <f>SUM(D8:D9)</f>
        <v>1054</v>
      </c>
      <c r="E10" s="59">
        <f>SUM(E8:E9)</f>
        <v>1054</v>
      </c>
      <c r="F10" s="59">
        <f>SUM(F8:F9)</f>
        <v>0</v>
      </c>
      <c r="G10" s="60"/>
    </row>
    <row r="13" ht="15.75" thickBot="1">
      <c r="B13" t="s">
        <v>0</v>
      </c>
    </row>
    <row r="14" spans="2:7" ht="15">
      <c r="B14" s="66" t="s">
        <v>22</v>
      </c>
      <c r="C14" s="238" t="s">
        <v>23</v>
      </c>
      <c r="D14" s="238" t="s">
        <v>212</v>
      </c>
      <c r="E14" s="238" t="s">
        <v>213</v>
      </c>
      <c r="F14" s="238" t="s">
        <v>214</v>
      </c>
      <c r="G14" s="236" t="s">
        <v>24</v>
      </c>
    </row>
    <row r="15" spans="2:7" ht="22.5" customHeight="1">
      <c r="B15" s="67" t="s">
        <v>25</v>
      </c>
      <c r="C15" s="239"/>
      <c r="D15" s="239"/>
      <c r="E15" s="239"/>
      <c r="F15" s="239"/>
      <c r="G15" s="237"/>
    </row>
    <row r="16" spans="2:7" ht="25.5">
      <c r="B16" s="42" t="s">
        <v>13</v>
      </c>
      <c r="C16" s="19" t="s">
        <v>281</v>
      </c>
      <c r="D16" s="24">
        <v>200</v>
      </c>
      <c r="E16" s="45">
        <v>200</v>
      </c>
      <c r="F16" s="45"/>
      <c r="G16" s="44" t="s">
        <v>236</v>
      </c>
    </row>
    <row r="17" spans="2:7" ht="25.5">
      <c r="B17" s="42" t="s">
        <v>14</v>
      </c>
      <c r="C17" s="19" t="s">
        <v>282</v>
      </c>
      <c r="D17" s="24">
        <v>160</v>
      </c>
      <c r="E17" s="45">
        <v>160</v>
      </c>
      <c r="F17" s="45"/>
      <c r="G17" s="44" t="s">
        <v>236</v>
      </c>
    </row>
    <row r="18" spans="2:7" ht="25.5">
      <c r="B18" s="42" t="s">
        <v>15</v>
      </c>
      <c r="C18" s="19" t="s">
        <v>283</v>
      </c>
      <c r="D18" s="24">
        <v>480</v>
      </c>
      <c r="E18" s="45">
        <v>480</v>
      </c>
      <c r="F18" s="45"/>
      <c r="G18" s="44" t="s">
        <v>236</v>
      </c>
    </row>
    <row r="19" spans="2:7" ht="15">
      <c r="B19" s="42" t="s">
        <v>16</v>
      </c>
      <c r="C19" s="19"/>
      <c r="D19" s="24"/>
      <c r="E19" s="45"/>
      <c r="F19" s="45"/>
      <c r="G19" s="44"/>
    </row>
    <row r="20" spans="2:7" ht="15.75" thickBot="1">
      <c r="B20" s="58"/>
      <c r="C20" s="51" t="s">
        <v>26</v>
      </c>
      <c r="D20" s="59">
        <f>SUM(D16:D19)</f>
        <v>840</v>
      </c>
      <c r="E20" s="59">
        <f>SUM(E16:E19)</f>
        <v>840</v>
      </c>
      <c r="F20" s="59">
        <f>SUM(F16:F19)</f>
        <v>0</v>
      </c>
      <c r="G20" s="60"/>
    </row>
    <row r="23" ht="15.75" thickBot="1">
      <c r="B23" t="s">
        <v>223</v>
      </c>
    </row>
    <row r="24" spans="2:7" ht="15">
      <c r="B24" s="66" t="s">
        <v>22</v>
      </c>
      <c r="C24" s="238" t="s">
        <v>23</v>
      </c>
      <c r="D24" s="238" t="s">
        <v>212</v>
      </c>
      <c r="E24" s="238" t="s">
        <v>213</v>
      </c>
      <c r="F24" s="238" t="s">
        <v>214</v>
      </c>
      <c r="G24" s="236" t="s">
        <v>24</v>
      </c>
    </row>
    <row r="25" spans="2:7" ht="23.25" customHeight="1">
      <c r="B25" s="67" t="s">
        <v>25</v>
      </c>
      <c r="C25" s="239"/>
      <c r="D25" s="239"/>
      <c r="E25" s="239"/>
      <c r="F25" s="239"/>
      <c r="G25" s="237"/>
    </row>
    <row r="26" spans="2:7" ht="15">
      <c r="B26" s="42" t="s">
        <v>13</v>
      </c>
      <c r="C26" s="19"/>
      <c r="D26" s="24"/>
      <c r="E26" s="45"/>
      <c r="F26" s="45"/>
      <c r="G26" s="44"/>
    </row>
    <row r="27" spans="2:7" ht="15">
      <c r="B27" s="42" t="s">
        <v>14</v>
      </c>
      <c r="C27" s="19"/>
      <c r="D27" s="24"/>
      <c r="E27" s="45"/>
      <c r="F27" s="45"/>
      <c r="G27" s="44"/>
    </row>
    <row r="28" spans="2:7" ht="15.75" thickBot="1">
      <c r="B28" s="58"/>
      <c r="C28" s="51" t="s">
        <v>26</v>
      </c>
      <c r="D28" s="59">
        <f>SUM(D26:D27)</f>
        <v>0</v>
      </c>
      <c r="E28" s="59">
        <f>SUM(E26:E27)</f>
        <v>0</v>
      </c>
      <c r="F28" s="59">
        <f>SUM(F26:F27)</f>
        <v>0</v>
      </c>
      <c r="G28" s="60"/>
    </row>
  </sheetData>
  <sheetProtection/>
  <mergeCells count="15">
    <mergeCell ref="C24:C25"/>
    <mergeCell ref="D24:D25"/>
    <mergeCell ref="E24:E25"/>
    <mergeCell ref="F24:F25"/>
    <mergeCell ref="G24:G25"/>
    <mergeCell ref="G6:G7"/>
    <mergeCell ref="C6:C7"/>
    <mergeCell ref="D6:D7"/>
    <mergeCell ref="E6:E7"/>
    <mergeCell ref="F6:F7"/>
    <mergeCell ref="C14:C15"/>
    <mergeCell ref="D14:D15"/>
    <mergeCell ref="E14:E15"/>
    <mergeCell ref="F14:F15"/>
    <mergeCell ref="G14:G15"/>
  </mergeCells>
  <printOptions/>
  <pageMargins left="0.7" right="0.7" top="0.75" bottom="0.75" header="0.3" footer="0.3"/>
  <pageSetup horizontalDpi="600" verticalDpi="600" orientation="landscape" paperSize="9" scale="88" r:id="rId2"/>
  <headerFooter>
    <oddHeader>&amp;L&amp;G&amp;C.../2017 (II....) számú határozat
a Marcali Kistérségi Többcélú Társulás
2017. évi költségvetéséről
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F27"/>
  <sheetViews>
    <sheetView view="pageBreakPreview" zoomScale="60" workbookViewId="0" topLeftCell="A14">
      <selection activeCell="E28" sqref="E28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5" width="12.00390625" style="0" customWidth="1"/>
    <col min="6" max="6" width="26.57421875" style="0" customWidth="1"/>
  </cols>
  <sheetData>
    <row r="3" spans="1:6" ht="15">
      <c r="A3" s="2" t="s">
        <v>60</v>
      </c>
      <c r="B3" s="2"/>
      <c r="C3" s="2"/>
      <c r="D3" s="2"/>
      <c r="E3" s="2"/>
      <c r="F3" s="3" t="s">
        <v>21</v>
      </c>
    </row>
    <row r="4" spans="1:6" ht="15.75" thickBot="1">
      <c r="A4" s="2" t="s">
        <v>134</v>
      </c>
      <c r="B4" s="2"/>
      <c r="C4" s="2"/>
      <c r="D4" s="2"/>
      <c r="E4" s="2"/>
      <c r="F4" s="3"/>
    </row>
    <row r="5" spans="1:6" ht="15" customHeight="1">
      <c r="A5" s="66" t="s">
        <v>22</v>
      </c>
      <c r="B5" s="238" t="s">
        <v>23</v>
      </c>
      <c r="C5" s="238" t="s">
        <v>212</v>
      </c>
      <c r="D5" s="238" t="s">
        <v>213</v>
      </c>
      <c r="E5" s="238" t="s">
        <v>214</v>
      </c>
      <c r="F5" s="236" t="s">
        <v>24</v>
      </c>
    </row>
    <row r="6" spans="1:6" ht="47.25" customHeight="1">
      <c r="A6" s="67" t="s">
        <v>25</v>
      </c>
      <c r="B6" s="239"/>
      <c r="C6" s="239"/>
      <c r="D6" s="239"/>
      <c r="E6" s="239"/>
      <c r="F6" s="237"/>
    </row>
    <row r="7" spans="1:6" ht="39.75" customHeight="1">
      <c r="A7" s="42" t="s">
        <v>13</v>
      </c>
      <c r="B7" s="129" t="s">
        <v>286</v>
      </c>
      <c r="C7" s="130">
        <v>1619</v>
      </c>
      <c r="D7" s="131">
        <v>40</v>
      </c>
      <c r="E7" s="131">
        <f aca="true" t="shared" si="0" ref="E7:E12">C7-D7</f>
        <v>1579</v>
      </c>
      <c r="F7" s="132" t="s">
        <v>248</v>
      </c>
    </row>
    <row r="8" spans="1:6" ht="39.75" customHeight="1">
      <c r="A8" s="128" t="s">
        <v>14</v>
      </c>
      <c r="B8" s="129" t="s">
        <v>287</v>
      </c>
      <c r="C8" s="130">
        <v>2340</v>
      </c>
      <c r="D8" s="131">
        <v>59</v>
      </c>
      <c r="E8" s="131">
        <f t="shared" si="0"/>
        <v>2281</v>
      </c>
      <c r="F8" s="132" t="s">
        <v>248</v>
      </c>
    </row>
    <row r="9" spans="1:6" ht="26.25" customHeight="1">
      <c r="A9" s="42" t="s">
        <v>15</v>
      </c>
      <c r="B9" s="129" t="s">
        <v>289</v>
      </c>
      <c r="C9" s="130">
        <v>630</v>
      </c>
      <c r="D9" s="131">
        <v>39</v>
      </c>
      <c r="E9" s="131">
        <f t="shared" si="0"/>
        <v>591</v>
      </c>
      <c r="F9" s="132" t="s">
        <v>288</v>
      </c>
    </row>
    <row r="10" spans="1:6" ht="26.25" customHeight="1">
      <c r="A10" s="128" t="s">
        <v>16</v>
      </c>
      <c r="B10" s="129" t="s">
        <v>290</v>
      </c>
      <c r="C10" s="130">
        <v>3010</v>
      </c>
      <c r="D10" s="131">
        <v>188</v>
      </c>
      <c r="E10" s="131">
        <f t="shared" si="0"/>
        <v>2822</v>
      </c>
      <c r="F10" s="132" t="s">
        <v>288</v>
      </c>
    </row>
    <row r="11" spans="1:6" ht="26.25" customHeight="1">
      <c r="A11" s="42" t="s">
        <v>129</v>
      </c>
      <c r="B11" s="129" t="s">
        <v>291</v>
      </c>
      <c r="C11" s="130">
        <v>709</v>
      </c>
      <c r="D11" s="131">
        <v>44</v>
      </c>
      <c r="E11" s="131">
        <f t="shared" si="0"/>
        <v>665</v>
      </c>
      <c r="F11" s="132" t="s">
        <v>288</v>
      </c>
    </row>
    <row r="12" spans="1:6" ht="26.25" customHeight="1">
      <c r="A12" s="128" t="s">
        <v>155</v>
      </c>
      <c r="B12" s="129" t="s">
        <v>293</v>
      </c>
      <c r="C12" s="130">
        <v>2569</v>
      </c>
      <c r="D12" s="131">
        <v>161</v>
      </c>
      <c r="E12" s="131">
        <f t="shared" si="0"/>
        <v>2408</v>
      </c>
      <c r="F12" s="132" t="s">
        <v>292</v>
      </c>
    </row>
    <row r="13" spans="1:6" ht="15.75" thickBot="1">
      <c r="A13" s="58"/>
      <c r="B13" s="51" t="s">
        <v>26</v>
      </c>
      <c r="C13" s="59">
        <f>SUM(C7:C12)</f>
        <v>10877</v>
      </c>
      <c r="D13" s="59">
        <f>SUM(D7:D12)</f>
        <v>531</v>
      </c>
      <c r="E13" s="59">
        <f>SUM(E7:E12)</f>
        <v>10346</v>
      </c>
      <c r="F13" s="60"/>
    </row>
    <row r="15" ht="15.75" thickBot="1">
      <c r="A15" t="s">
        <v>0</v>
      </c>
    </row>
    <row r="16" spans="1:6" ht="15" customHeight="1">
      <c r="A16" s="66" t="s">
        <v>22</v>
      </c>
      <c r="B16" s="238" t="s">
        <v>23</v>
      </c>
      <c r="C16" s="238" t="s">
        <v>212</v>
      </c>
      <c r="D16" s="238" t="s">
        <v>213</v>
      </c>
      <c r="E16" s="238" t="s">
        <v>214</v>
      </c>
      <c r="F16" s="236" t="s">
        <v>24</v>
      </c>
    </row>
    <row r="17" spans="1:6" ht="47.25" customHeight="1">
      <c r="A17" s="67" t="s">
        <v>25</v>
      </c>
      <c r="B17" s="239"/>
      <c r="C17" s="239"/>
      <c r="D17" s="239"/>
      <c r="E17" s="239"/>
      <c r="F17" s="237"/>
    </row>
    <row r="18" spans="1:6" ht="30" customHeight="1">
      <c r="A18" s="128" t="s">
        <v>13</v>
      </c>
      <c r="B18" s="129" t="s">
        <v>284</v>
      </c>
      <c r="C18" s="130">
        <v>4000</v>
      </c>
      <c r="D18" s="131">
        <v>4000</v>
      </c>
      <c r="E18" s="131">
        <v>0</v>
      </c>
      <c r="F18" s="132" t="s">
        <v>236</v>
      </c>
    </row>
    <row r="19" spans="1:6" ht="43.5" customHeight="1">
      <c r="A19" s="128" t="s">
        <v>14</v>
      </c>
      <c r="B19" s="129" t="s">
        <v>285</v>
      </c>
      <c r="C19" s="130">
        <v>1200</v>
      </c>
      <c r="D19" s="131">
        <v>1200</v>
      </c>
      <c r="E19" s="131">
        <v>0</v>
      </c>
      <c r="F19" s="132" t="s">
        <v>236</v>
      </c>
    </row>
    <row r="20" spans="1:6" ht="15.75" thickBot="1">
      <c r="A20" s="58"/>
      <c r="B20" s="51" t="s">
        <v>26</v>
      </c>
      <c r="C20" s="59">
        <f>SUM(C18:C19)</f>
        <v>5200</v>
      </c>
      <c r="D20" s="59">
        <f>SUM(D18:D19)</f>
        <v>5200</v>
      </c>
      <c r="E20" s="59">
        <f>SUM(E18:E19)</f>
        <v>0</v>
      </c>
      <c r="F20" s="60"/>
    </row>
    <row r="22" ht="15.75" thickBot="1">
      <c r="A22" t="s">
        <v>223</v>
      </c>
    </row>
    <row r="23" spans="1:6" ht="15" customHeight="1">
      <c r="A23" s="66" t="s">
        <v>22</v>
      </c>
      <c r="B23" s="238" t="s">
        <v>23</v>
      </c>
      <c r="C23" s="238" t="s">
        <v>212</v>
      </c>
      <c r="D23" s="238" t="s">
        <v>213</v>
      </c>
      <c r="E23" s="238" t="s">
        <v>214</v>
      </c>
      <c r="F23" s="236" t="s">
        <v>24</v>
      </c>
    </row>
    <row r="24" spans="1:6" ht="39.75" customHeight="1">
      <c r="A24" s="67" t="s">
        <v>25</v>
      </c>
      <c r="B24" s="239"/>
      <c r="C24" s="239"/>
      <c r="D24" s="239"/>
      <c r="E24" s="239"/>
      <c r="F24" s="237"/>
    </row>
    <row r="25" spans="1:6" ht="15">
      <c r="A25" s="128" t="s">
        <v>13</v>
      </c>
      <c r="B25" s="129"/>
      <c r="C25" s="130"/>
      <c r="D25" s="131"/>
      <c r="E25" s="131"/>
      <c r="F25" s="132"/>
    </row>
    <row r="26" spans="1:6" ht="15">
      <c r="A26" s="128" t="s">
        <v>14</v>
      </c>
      <c r="B26" s="129"/>
      <c r="C26" s="130"/>
      <c r="D26" s="131"/>
      <c r="E26" s="131"/>
      <c r="F26" s="132"/>
    </row>
    <row r="27" spans="1:6" ht="15.75" thickBot="1">
      <c r="A27" s="58"/>
      <c r="B27" s="51" t="s">
        <v>26</v>
      </c>
      <c r="C27" s="59">
        <f>SUM(C25:C26)</f>
        <v>0</v>
      </c>
      <c r="D27" s="59">
        <f>SUM(D25:D26)</f>
        <v>0</v>
      </c>
      <c r="E27" s="59">
        <f>SUM(E25:E26)</f>
        <v>0</v>
      </c>
      <c r="F27" s="60"/>
    </row>
  </sheetData>
  <sheetProtection/>
  <mergeCells count="15">
    <mergeCell ref="B16:B17"/>
    <mergeCell ref="C16:C17"/>
    <mergeCell ref="D16:D17"/>
    <mergeCell ref="E16:E17"/>
    <mergeCell ref="F16:F17"/>
    <mergeCell ref="F23:F24"/>
    <mergeCell ref="B23:B24"/>
    <mergeCell ref="C23:C24"/>
    <mergeCell ref="D23:D24"/>
    <mergeCell ref="E23:E24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scale="86" r:id="rId2"/>
  <headerFooter>
    <oddHeader>&amp;L&amp;G&amp;C.../2017 (II....) számú határozat
a Marcali Kistérségi Többcélú Társulás
2017. évi költségvetéséről
</oddHeader>
    <oddFooter>&amp;C&amp;P. oldal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AI49"/>
  <sheetViews>
    <sheetView view="pageBreakPreview" zoomScale="6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19.7109375" style="0" customWidth="1"/>
    <col min="2" max="3" width="9.28125" style="0" bestFit="1" customWidth="1"/>
    <col min="4" max="4" width="10.00390625" style="0" bestFit="1" customWidth="1"/>
    <col min="5" max="5" width="10.7109375" style="0" customWidth="1"/>
    <col min="6" max="7" width="11.57421875" style="0" customWidth="1"/>
    <col min="8" max="8" width="11.28125" style="0" customWidth="1"/>
    <col min="9" max="9" width="11.8515625" style="0" customWidth="1"/>
    <col min="10" max="10" width="12.57421875" style="0" customWidth="1"/>
    <col min="11" max="11" width="13.8515625" style="0" customWidth="1"/>
    <col min="12" max="12" width="13.28125" style="0" customWidth="1"/>
    <col min="13" max="13" width="10.7109375" style="0" customWidth="1"/>
    <col min="14" max="14" width="15.00390625" style="0" customWidth="1"/>
    <col min="15" max="15" width="12.00390625" style="0" bestFit="1" customWidth="1"/>
    <col min="16" max="16" width="12.00390625" style="0" customWidth="1"/>
    <col min="17" max="17" width="12.28125" style="0" customWidth="1"/>
    <col min="18" max="18" width="12.8515625" style="0" customWidth="1"/>
    <col min="19" max="19" width="12.57421875" style="0" customWidth="1"/>
    <col min="20" max="21" width="12.7109375" style="0" customWidth="1"/>
    <col min="22" max="22" width="11.57421875" style="0" customWidth="1"/>
    <col min="23" max="23" width="9.28125" style="0" customWidth="1"/>
    <col min="24" max="24" width="10.421875" style="0" customWidth="1"/>
    <col min="25" max="25" width="14.28125" style="0" customWidth="1"/>
    <col min="26" max="26" width="13.421875" style="0" customWidth="1"/>
    <col min="27" max="27" width="19.57421875" style="0" customWidth="1"/>
    <col min="28" max="28" width="11.57421875" style="0" customWidth="1"/>
    <col min="30" max="30" width="12.8515625" style="0" customWidth="1"/>
    <col min="33" max="33" width="9.7109375" style="0" bestFit="1" customWidth="1"/>
    <col min="35" max="35" width="13.421875" style="0" customWidth="1"/>
    <col min="37" max="37" width="9.7109375" style="0" bestFit="1" customWidth="1"/>
    <col min="38" max="38" width="10.57421875" style="0" bestFit="1" customWidth="1"/>
    <col min="40" max="40" width="11.28125" style="0" customWidth="1"/>
    <col min="45" max="45" width="12.7109375" style="0" customWidth="1"/>
    <col min="46" max="46" width="14.140625" style="0" customWidth="1"/>
  </cols>
  <sheetData>
    <row r="2" spans="1:22" ht="15">
      <c r="A2" s="4" t="s">
        <v>205</v>
      </c>
      <c r="H2" s="177">
        <v>265</v>
      </c>
      <c r="I2" s="177">
        <v>125</v>
      </c>
      <c r="J2" s="177">
        <v>1200</v>
      </c>
      <c r="K2" s="177">
        <f>SUM(H2:J2)</f>
        <v>1590</v>
      </c>
      <c r="L2" s="177">
        <f>K2-H2</f>
        <v>1325</v>
      </c>
      <c r="O2" s="210">
        <v>250</v>
      </c>
      <c r="V2" s="177">
        <v>150</v>
      </c>
    </row>
    <row r="3" spans="1:26" ht="15.75" thickBot="1">
      <c r="A3" s="240" t="s">
        <v>278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26" ht="76.5">
      <c r="A4" s="241"/>
      <c r="B4" s="242"/>
      <c r="C4" s="243" t="s">
        <v>204</v>
      </c>
      <c r="D4" s="244"/>
      <c r="E4" s="244"/>
      <c r="F4" s="245"/>
      <c r="G4" s="232" t="s">
        <v>270</v>
      </c>
      <c r="H4" s="125" t="s">
        <v>124</v>
      </c>
      <c r="I4" s="134" t="s">
        <v>249</v>
      </c>
      <c r="J4" s="134" t="s">
        <v>125</v>
      </c>
      <c r="K4" s="134" t="s">
        <v>225</v>
      </c>
      <c r="L4" s="134" t="s">
        <v>272</v>
      </c>
      <c r="M4" s="134" t="s">
        <v>271</v>
      </c>
      <c r="N4" s="134" t="s">
        <v>153</v>
      </c>
      <c r="O4" s="134" t="s">
        <v>64</v>
      </c>
      <c r="P4" s="134" t="s">
        <v>273</v>
      </c>
      <c r="Q4" s="134" t="s">
        <v>274</v>
      </c>
      <c r="R4" s="134" t="s">
        <v>222</v>
      </c>
      <c r="S4" s="134" t="s">
        <v>226</v>
      </c>
      <c r="T4" s="134" t="s">
        <v>227</v>
      </c>
      <c r="U4" s="134" t="s">
        <v>276</v>
      </c>
      <c r="V4" s="134" t="s">
        <v>221</v>
      </c>
      <c r="W4" s="134" t="s">
        <v>275</v>
      </c>
      <c r="X4" s="134" t="s">
        <v>235</v>
      </c>
      <c r="Y4" s="134" t="s">
        <v>154</v>
      </c>
      <c r="Z4" s="105" t="s">
        <v>1</v>
      </c>
    </row>
    <row r="5" spans="1:26" ht="27" thickBot="1">
      <c r="A5" s="246" t="s">
        <v>126</v>
      </c>
      <c r="B5" s="247"/>
      <c r="C5" s="174" t="s">
        <v>224</v>
      </c>
      <c r="D5" s="168">
        <v>100</v>
      </c>
      <c r="E5" s="136" t="s">
        <v>269</v>
      </c>
      <c r="F5" s="168" t="s">
        <v>1</v>
      </c>
      <c r="G5" s="230">
        <v>2016</v>
      </c>
      <c r="H5" s="168">
        <v>2017</v>
      </c>
      <c r="I5" s="173">
        <v>2017</v>
      </c>
      <c r="J5" s="168">
        <v>2017</v>
      </c>
      <c r="K5" s="173">
        <v>2017</v>
      </c>
      <c r="L5" s="168">
        <v>2017</v>
      </c>
      <c r="M5" s="168"/>
      <c r="N5" s="168" t="s">
        <v>1</v>
      </c>
      <c r="O5" s="168">
        <v>2017</v>
      </c>
      <c r="P5" s="178"/>
      <c r="Q5" s="170"/>
      <c r="R5" s="173">
        <v>2017</v>
      </c>
      <c r="S5" s="182">
        <v>2017</v>
      </c>
      <c r="T5" s="173">
        <v>2017</v>
      </c>
      <c r="U5" s="231">
        <v>2017</v>
      </c>
      <c r="V5" s="168">
        <v>2017</v>
      </c>
      <c r="W5" s="178"/>
      <c r="X5" s="209"/>
      <c r="Y5" s="168">
        <v>2012</v>
      </c>
      <c r="Z5" s="106"/>
    </row>
    <row r="6" spans="1:27" ht="15">
      <c r="A6" s="107" t="s">
        <v>65</v>
      </c>
      <c r="B6" s="206">
        <v>1166</v>
      </c>
      <c r="C6" s="76"/>
      <c r="D6" s="6">
        <f aca="true" t="shared" si="0" ref="D6:D43">B6*D$5</f>
        <v>116600</v>
      </c>
      <c r="E6" s="6">
        <v>0</v>
      </c>
      <c r="F6" s="6">
        <f aca="true" t="shared" si="1" ref="F6:F43">D6+E6</f>
        <v>116600</v>
      </c>
      <c r="G6" s="6"/>
      <c r="H6" s="6"/>
      <c r="I6" s="6">
        <f aca="true" t="shared" si="2" ref="I6:I43">B6*I$2</f>
        <v>145750</v>
      </c>
      <c r="J6" s="6"/>
      <c r="K6" s="6"/>
      <c r="L6" s="6"/>
      <c r="M6" s="6">
        <v>0</v>
      </c>
      <c r="N6" s="6">
        <f>I6+J6+L6+M6+K6</f>
        <v>145750</v>
      </c>
      <c r="O6" s="6">
        <f aca="true" t="shared" si="3" ref="O6:O29">B6*O$2</f>
        <v>291500</v>
      </c>
      <c r="P6" s="6">
        <v>0</v>
      </c>
      <c r="Q6" s="6">
        <v>0</v>
      </c>
      <c r="R6" s="6"/>
      <c r="S6" s="6"/>
      <c r="T6" s="6">
        <f aca="true" t="shared" si="4" ref="T6:T43">SUM(Q6:S6)</f>
        <v>0</v>
      </c>
      <c r="U6" s="6"/>
      <c r="V6" s="6">
        <f aca="true" t="shared" si="5" ref="V6:V12">B6*V$2</f>
        <v>174900</v>
      </c>
      <c r="W6" s="6">
        <v>0</v>
      </c>
      <c r="X6" s="6"/>
      <c r="Y6" s="6"/>
      <c r="Z6" s="108">
        <f aca="true" t="shared" si="6" ref="Z6:Z43">N6+F6+Y6+O6+V6+T6+W6+P6+X6+H6+G6+U6</f>
        <v>728750</v>
      </c>
      <c r="AA6" s="233" t="s">
        <v>65</v>
      </c>
    </row>
    <row r="7" spans="1:27" ht="15">
      <c r="A7" s="107" t="s">
        <v>66</v>
      </c>
      <c r="B7" s="207">
        <v>1616</v>
      </c>
      <c r="C7" s="76"/>
      <c r="D7" s="6">
        <f t="shared" si="0"/>
        <v>161600</v>
      </c>
      <c r="E7" s="6">
        <v>0</v>
      </c>
      <c r="F7" s="6">
        <f t="shared" si="1"/>
        <v>161600</v>
      </c>
      <c r="G7" s="6"/>
      <c r="H7" s="6">
        <f>B7*$H$2</f>
        <v>428240</v>
      </c>
      <c r="I7" s="6">
        <f t="shared" si="2"/>
        <v>202000</v>
      </c>
      <c r="J7" s="6"/>
      <c r="K7" s="6"/>
      <c r="L7" s="6"/>
      <c r="M7" s="6">
        <v>-0.29082883754745126</v>
      </c>
      <c r="N7" s="6">
        <f aca="true" t="shared" si="7" ref="N7:N42">I7+J7+L7+M7+K7</f>
        <v>201999.70917116245</v>
      </c>
      <c r="O7" s="6">
        <f t="shared" si="3"/>
        <v>404000</v>
      </c>
      <c r="P7" s="6">
        <v>0</v>
      </c>
      <c r="Q7" s="6">
        <v>0</v>
      </c>
      <c r="R7" s="6">
        <v>5157000</v>
      </c>
      <c r="S7" s="6"/>
      <c r="T7" s="6">
        <f t="shared" si="4"/>
        <v>5157000</v>
      </c>
      <c r="U7" s="6"/>
      <c r="V7" s="6">
        <f t="shared" si="5"/>
        <v>242400</v>
      </c>
      <c r="W7" s="6">
        <v>0</v>
      </c>
      <c r="X7" s="6"/>
      <c r="Y7" s="6"/>
      <c r="Z7" s="108">
        <f t="shared" si="6"/>
        <v>6595239.709171163</v>
      </c>
      <c r="AA7" s="234" t="s">
        <v>66</v>
      </c>
    </row>
    <row r="8" spans="1:27" ht="15">
      <c r="A8" s="107" t="s">
        <v>67</v>
      </c>
      <c r="B8" s="206">
        <v>776</v>
      </c>
      <c r="C8" s="76"/>
      <c r="D8" s="6">
        <f t="shared" si="0"/>
        <v>77600</v>
      </c>
      <c r="E8" s="6">
        <v>0</v>
      </c>
      <c r="F8" s="6">
        <f t="shared" si="1"/>
        <v>77600</v>
      </c>
      <c r="G8" s="6"/>
      <c r="H8" s="6">
        <f>B8*$H$2</f>
        <v>205640</v>
      </c>
      <c r="I8" s="6">
        <f t="shared" si="2"/>
        <v>97000</v>
      </c>
      <c r="J8" s="6"/>
      <c r="K8" s="6"/>
      <c r="L8" s="6"/>
      <c r="M8" s="6">
        <v>0.32663070142734796</v>
      </c>
      <c r="N8" s="6">
        <f t="shared" si="7"/>
        <v>97000.32663070143</v>
      </c>
      <c r="O8" s="6">
        <f t="shared" si="3"/>
        <v>194000</v>
      </c>
      <c r="P8" s="6">
        <v>0</v>
      </c>
      <c r="Q8" s="6">
        <v>0</v>
      </c>
      <c r="R8" s="6">
        <v>3958090</v>
      </c>
      <c r="S8" s="6"/>
      <c r="T8" s="6">
        <f t="shared" si="4"/>
        <v>3958090</v>
      </c>
      <c r="U8" s="6"/>
      <c r="V8" s="6">
        <f t="shared" si="5"/>
        <v>116400</v>
      </c>
      <c r="W8" s="6">
        <v>0</v>
      </c>
      <c r="X8" s="6"/>
      <c r="Y8" s="6"/>
      <c r="Z8" s="108">
        <f t="shared" si="6"/>
        <v>4648730.326630701</v>
      </c>
      <c r="AA8" s="234" t="s">
        <v>67</v>
      </c>
    </row>
    <row r="9" spans="1:27" ht="15">
      <c r="A9" s="107" t="s">
        <v>68</v>
      </c>
      <c r="B9" s="207">
        <v>1647</v>
      </c>
      <c r="C9" s="76"/>
      <c r="D9" s="6">
        <f t="shared" si="0"/>
        <v>164700</v>
      </c>
      <c r="E9" s="6">
        <v>0</v>
      </c>
      <c r="F9" s="6">
        <f t="shared" si="1"/>
        <v>164700</v>
      </c>
      <c r="G9" s="6"/>
      <c r="H9" s="6"/>
      <c r="I9" s="6">
        <f t="shared" si="2"/>
        <v>205875</v>
      </c>
      <c r="J9" s="6"/>
      <c r="K9" s="6"/>
      <c r="L9" s="6"/>
      <c r="M9" s="6">
        <v>0</v>
      </c>
      <c r="N9" s="6">
        <f t="shared" si="7"/>
        <v>205875</v>
      </c>
      <c r="O9" s="6">
        <f t="shared" si="3"/>
        <v>411750</v>
      </c>
      <c r="P9" s="6">
        <v>0</v>
      </c>
      <c r="Q9" s="6">
        <v>0</v>
      </c>
      <c r="R9" s="6"/>
      <c r="S9" s="6"/>
      <c r="T9" s="6">
        <f t="shared" si="4"/>
        <v>0</v>
      </c>
      <c r="U9" s="6"/>
      <c r="V9" s="6">
        <f t="shared" si="5"/>
        <v>247050</v>
      </c>
      <c r="W9" s="6">
        <v>0</v>
      </c>
      <c r="X9" s="6"/>
      <c r="Y9" s="6"/>
      <c r="Z9" s="108">
        <f t="shared" si="6"/>
        <v>1029375</v>
      </c>
      <c r="AA9" s="234" t="s">
        <v>68</v>
      </c>
    </row>
    <row r="10" spans="1:27" ht="15">
      <c r="A10" s="107" t="s">
        <v>69</v>
      </c>
      <c r="B10" s="206">
        <v>497</v>
      </c>
      <c r="C10" s="76"/>
      <c r="D10" s="6">
        <f t="shared" si="0"/>
        <v>49700</v>
      </c>
      <c r="E10" s="6">
        <v>0</v>
      </c>
      <c r="F10" s="6">
        <f t="shared" si="1"/>
        <v>49700</v>
      </c>
      <c r="G10" s="6"/>
      <c r="H10" s="6">
        <f aca="true" t="shared" si="8" ref="H10:H15">B10*$H$2</f>
        <v>131705</v>
      </c>
      <c r="I10" s="6">
        <f t="shared" si="2"/>
        <v>62125</v>
      </c>
      <c r="J10" s="6"/>
      <c r="K10" s="6"/>
      <c r="L10" s="6"/>
      <c r="M10" s="6">
        <v>-0.2844531632727012</v>
      </c>
      <c r="N10" s="6">
        <f t="shared" si="7"/>
        <v>62124.71554683673</v>
      </c>
      <c r="O10" s="6">
        <f t="shared" si="3"/>
        <v>124250</v>
      </c>
      <c r="P10" s="6">
        <v>0</v>
      </c>
      <c r="Q10" s="6">
        <v>0</v>
      </c>
      <c r="R10" s="6"/>
      <c r="S10" s="6"/>
      <c r="T10" s="6">
        <f t="shared" si="4"/>
        <v>0</v>
      </c>
      <c r="U10" s="6"/>
      <c r="V10" s="6">
        <f t="shared" si="5"/>
        <v>74550</v>
      </c>
      <c r="W10" s="6">
        <v>0</v>
      </c>
      <c r="X10" s="6"/>
      <c r="Y10" s="6"/>
      <c r="Z10" s="108">
        <f t="shared" si="6"/>
        <v>442329.7155468367</v>
      </c>
      <c r="AA10" s="234" t="s">
        <v>69</v>
      </c>
    </row>
    <row r="11" spans="1:27" ht="15">
      <c r="A11" s="107" t="s">
        <v>70</v>
      </c>
      <c r="B11" s="207">
        <v>2347</v>
      </c>
      <c r="C11" s="76"/>
      <c r="D11" s="6">
        <f t="shared" si="0"/>
        <v>234700</v>
      </c>
      <c r="E11" s="6">
        <v>0</v>
      </c>
      <c r="F11" s="6">
        <f t="shared" si="1"/>
        <v>234700</v>
      </c>
      <c r="G11" s="6"/>
      <c r="H11" s="6">
        <f t="shared" si="8"/>
        <v>621955</v>
      </c>
      <c r="I11" s="6">
        <f t="shared" si="2"/>
        <v>293375</v>
      </c>
      <c r="J11" s="6"/>
      <c r="K11" s="6"/>
      <c r="L11" s="6"/>
      <c r="M11" s="6">
        <v>0.2721922511700541</v>
      </c>
      <c r="N11" s="6">
        <f t="shared" si="7"/>
        <v>293375.27219225117</v>
      </c>
      <c r="O11" s="6">
        <f t="shared" si="3"/>
        <v>586750</v>
      </c>
      <c r="P11" s="6">
        <v>0</v>
      </c>
      <c r="Q11" s="6">
        <v>0</v>
      </c>
      <c r="R11" s="6"/>
      <c r="S11" s="6"/>
      <c r="T11" s="6">
        <f t="shared" si="4"/>
        <v>0</v>
      </c>
      <c r="U11" s="6"/>
      <c r="V11" s="6">
        <f t="shared" si="5"/>
        <v>352050</v>
      </c>
      <c r="W11" s="6">
        <v>175950</v>
      </c>
      <c r="X11" s="6"/>
      <c r="Y11" s="6"/>
      <c r="Z11" s="108">
        <f t="shared" si="6"/>
        <v>2264780.272192251</v>
      </c>
      <c r="AA11" s="234" t="s">
        <v>70</v>
      </c>
    </row>
    <row r="12" spans="1:27" ht="15">
      <c r="A12" s="107" t="s">
        <v>71</v>
      </c>
      <c r="B12" s="206">
        <v>292</v>
      </c>
      <c r="C12" s="76"/>
      <c r="D12" s="6">
        <f t="shared" si="0"/>
        <v>29200</v>
      </c>
      <c r="E12" s="6">
        <v>0</v>
      </c>
      <c r="F12" s="6">
        <f t="shared" si="1"/>
        <v>29200</v>
      </c>
      <c r="G12" s="6"/>
      <c r="H12" s="6">
        <f t="shared" si="8"/>
        <v>77380</v>
      </c>
      <c r="I12" s="6">
        <f t="shared" si="2"/>
        <v>36500</v>
      </c>
      <c r="J12" s="6">
        <f>B12*$J$2</f>
        <v>350400</v>
      </c>
      <c r="K12" s="6"/>
      <c r="L12" s="6"/>
      <c r="M12" s="6">
        <v>0.45463462482439354</v>
      </c>
      <c r="N12" s="6">
        <f t="shared" si="7"/>
        <v>386900.4546346248</v>
      </c>
      <c r="O12" s="6">
        <f t="shared" si="3"/>
        <v>73000</v>
      </c>
      <c r="P12" s="6">
        <v>0</v>
      </c>
      <c r="Q12" s="6">
        <v>0</v>
      </c>
      <c r="R12" s="6"/>
      <c r="S12" s="6"/>
      <c r="T12" s="6">
        <f t="shared" si="4"/>
        <v>0</v>
      </c>
      <c r="U12" s="6"/>
      <c r="V12" s="6">
        <f t="shared" si="5"/>
        <v>43800</v>
      </c>
      <c r="W12" s="6">
        <v>0</v>
      </c>
      <c r="X12" s="6"/>
      <c r="Y12" s="6"/>
      <c r="Z12" s="108">
        <f t="shared" si="6"/>
        <v>610280.4546346248</v>
      </c>
      <c r="AA12" s="234" t="s">
        <v>71</v>
      </c>
    </row>
    <row r="13" spans="1:27" ht="15">
      <c r="A13" s="107" t="s">
        <v>72</v>
      </c>
      <c r="B13" s="207">
        <v>308</v>
      </c>
      <c r="C13" s="76"/>
      <c r="D13" s="6">
        <f t="shared" si="0"/>
        <v>30800</v>
      </c>
      <c r="E13" s="6">
        <v>0</v>
      </c>
      <c r="F13" s="6">
        <f t="shared" si="1"/>
        <v>30800</v>
      </c>
      <c r="G13" s="6"/>
      <c r="H13" s="6">
        <f t="shared" si="8"/>
        <v>81620</v>
      </c>
      <c r="I13" s="6">
        <f t="shared" si="2"/>
        <v>38500</v>
      </c>
      <c r="J13" s="6"/>
      <c r="K13" s="6"/>
      <c r="L13" s="6"/>
      <c r="M13" s="6">
        <v>0</v>
      </c>
      <c r="N13" s="6">
        <f t="shared" si="7"/>
        <v>38500</v>
      </c>
      <c r="O13" s="6">
        <f t="shared" si="3"/>
        <v>77000</v>
      </c>
      <c r="P13" s="6">
        <v>0</v>
      </c>
      <c r="Q13" s="6">
        <v>0</v>
      </c>
      <c r="R13" s="6"/>
      <c r="S13" s="6"/>
      <c r="T13" s="6">
        <f t="shared" si="4"/>
        <v>0</v>
      </c>
      <c r="U13" s="6"/>
      <c r="V13" s="6">
        <v>0</v>
      </c>
      <c r="W13" s="6">
        <v>0</v>
      </c>
      <c r="X13" s="6"/>
      <c r="Y13" s="6"/>
      <c r="Z13" s="108">
        <f t="shared" si="6"/>
        <v>227920</v>
      </c>
      <c r="AA13" s="234" t="s">
        <v>72</v>
      </c>
    </row>
    <row r="14" spans="1:27" ht="15">
      <c r="A14" s="107" t="s">
        <v>73</v>
      </c>
      <c r="B14" s="206">
        <v>87</v>
      </c>
      <c r="C14" s="76"/>
      <c r="D14" s="6">
        <f t="shared" si="0"/>
        <v>8700</v>
      </c>
      <c r="E14" s="6">
        <v>0</v>
      </c>
      <c r="F14" s="6">
        <f t="shared" si="1"/>
        <v>8700</v>
      </c>
      <c r="G14" s="6"/>
      <c r="H14" s="6">
        <f t="shared" si="8"/>
        <v>23055</v>
      </c>
      <c r="I14" s="6">
        <f t="shared" si="2"/>
        <v>10875</v>
      </c>
      <c r="J14" s="6"/>
      <c r="K14" s="6"/>
      <c r="L14" s="6"/>
      <c r="M14" s="6">
        <v>-0.14516920058667893</v>
      </c>
      <c r="N14" s="6">
        <f t="shared" si="7"/>
        <v>10874.854830799413</v>
      </c>
      <c r="O14" s="6">
        <f t="shared" si="3"/>
        <v>21750</v>
      </c>
      <c r="P14" s="6">
        <v>0</v>
      </c>
      <c r="Q14" s="6">
        <v>0</v>
      </c>
      <c r="R14" s="6"/>
      <c r="S14" s="6"/>
      <c r="T14" s="6">
        <f t="shared" si="4"/>
        <v>0</v>
      </c>
      <c r="U14" s="6"/>
      <c r="V14" s="6">
        <f>B14*V$2</f>
        <v>13050</v>
      </c>
      <c r="W14" s="6">
        <v>0</v>
      </c>
      <c r="X14" s="6"/>
      <c r="Y14" s="6"/>
      <c r="Z14" s="108">
        <f t="shared" si="6"/>
        <v>77429.85483079942</v>
      </c>
      <c r="AA14" s="234" t="s">
        <v>73</v>
      </c>
    </row>
    <row r="15" spans="1:27" ht="15">
      <c r="A15" s="107" t="s">
        <v>74</v>
      </c>
      <c r="B15" s="207">
        <v>341</v>
      </c>
      <c r="C15" s="76"/>
      <c r="D15" s="6">
        <f t="shared" si="0"/>
        <v>34100</v>
      </c>
      <c r="E15" s="6">
        <v>0</v>
      </c>
      <c r="F15" s="6">
        <f t="shared" si="1"/>
        <v>34100</v>
      </c>
      <c r="G15" s="6"/>
      <c r="H15" s="6">
        <f t="shared" si="8"/>
        <v>90365</v>
      </c>
      <c r="I15" s="6">
        <f t="shared" si="2"/>
        <v>42625</v>
      </c>
      <c r="J15" s="6"/>
      <c r="K15" s="6"/>
      <c r="L15" s="6"/>
      <c r="M15" s="6">
        <v>0.28151054441696033</v>
      </c>
      <c r="N15" s="6">
        <f t="shared" si="7"/>
        <v>42625.28151054442</v>
      </c>
      <c r="O15" s="6">
        <f t="shared" si="3"/>
        <v>85250</v>
      </c>
      <c r="P15" s="6">
        <v>0</v>
      </c>
      <c r="Q15" s="6">
        <v>0</v>
      </c>
      <c r="R15" s="6"/>
      <c r="S15" s="6"/>
      <c r="T15" s="6">
        <f t="shared" si="4"/>
        <v>0</v>
      </c>
      <c r="U15" s="6"/>
      <c r="V15" s="6">
        <v>0</v>
      </c>
      <c r="W15" s="6">
        <v>0</v>
      </c>
      <c r="X15" s="6"/>
      <c r="Y15" s="6"/>
      <c r="Z15" s="108">
        <f t="shared" si="6"/>
        <v>252340.28151054442</v>
      </c>
      <c r="AA15" s="234" t="s">
        <v>74</v>
      </c>
    </row>
    <row r="16" spans="1:27" ht="15">
      <c r="A16" s="107" t="s">
        <v>75</v>
      </c>
      <c r="B16" s="206">
        <v>272</v>
      </c>
      <c r="C16" s="76"/>
      <c r="D16" s="6">
        <f t="shared" si="0"/>
        <v>27200</v>
      </c>
      <c r="E16" s="6">
        <v>0</v>
      </c>
      <c r="F16" s="6">
        <f t="shared" si="1"/>
        <v>27200</v>
      </c>
      <c r="G16" s="6"/>
      <c r="H16" s="6"/>
      <c r="I16" s="6">
        <f t="shared" si="2"/>
        <v>34000</v>
      </c>
      <c r="J16" s="6"/>
      <c r="K16" s="6"/>
      <c r="L16" s="6"/>
      <c r="M16" s="6">
        <v>0</v>
      </c>
      <c r="N16" s="6">
        <f t="shared" si="7"/>
        <v>34000</v>
      </c>
      <c r="O16" s="6">
        <f t="shared" si="3"/>
        <v>68000</v>
      </c>
      <c r="P16" s="6">
        <v>0</v>
      </c>
      <c r="Q16" s="6">
        <v>0</v>
      </c>
      <c r="R16" s="6"/>
      <c r="S16" s="6"/>
      <c r="T16" s="6">
        <f t="shared" si="4"/>
        <v>0</v>
      </c>
      <c r="U16" s="6"/>
      <c r="V16" s="6">
        <f>B16*V$2</f>
        <v>40800</v>
      </c>
      <c r="W16" s="6">
        <v>0</v>
      </c>
      <c r="X16" s="6"/>
      <c r="Y16" s="6"/>
      <c r="Z16" s="108">
        <f t="shared" si="6"/>
        <v>170000</v>
      </c>
      <c r="AA16" s="234" t="s">
        <v>75</v>
      </c>
    </row>
    <row r="17" spans="1:27" ht="15">
      <c r="A17" s="107" t="s">
        <v>76</v>
      </c>
      <c r="B17" s="207">
        <v>53</v>
      </c>
      <c r="C17" s="76"/>
      <c r="D17" s="6">
        <f t="shared" si="0"/>
        <v>5300</v>
      </c>
      <c r="E17" s="6">
        <v>0</v>
      </c>
      <c r="F17" s="6">
        <f t="shared" si="1"/>
        <v>5300</v>
      </c>
      <c r="G17" s="6"/>
      <c r="H17" s="6">
        <f aca="true" t="shared" si="9" ref="H17:H39">B17*$H$2</f>
        <v>14045</v>
      </c>
      <c r="I17" s="6">
        <f t="shared" si="2"/>
        <v>6625</v>
      </c>
      <c r="J17" s="6"/>
      <c r="K17" s="6"/>
      <c r="L17" s="6"/>
      <c r="M17" s="6">
        <v>0.055909759688802296</v>
      </c>
      <c r="N17" s="6">
        <f t="shared" si="7"/>
        <v>6625.055909759689</v>
      </c>
      <c r="O17" s="6">
        <f t="shared" si="3"/>
        <v>13250</v>
      </c>
      <c r="P17" s="6">
        <v>0</v>
      </c>
      <c r="Q17" s="6">
        <v>0</v>
      </c>
      <c r="R17" s="6"/>
      <c r="S17" s="6"/>
      <c r="T17" s="6">
        <f t="shared" si="4"/>
        <v>0</v>
      </c>
      <c r="U17" s="6"/>
      <c r="V17" s="6">
        <v>0</v>
      </c>
      <c r="W17" s="6">
        <v>0</v>
      </c>
      <c r="X17" s="6"/>
      <c r="Y17" s="6"/>
      <c r="Z17" s="108">
        <f t="shared" si="6"/>
        <v>39220.055909759685</v>
      </c>
      <c r="AA17" s="234" t="s">
        <v>76</v>
      </c>
    </row>
    <row r="18" spans="1:27" ht="15">
      <c r="A18" s="107" t="s">
        <v>77</v>
      </c>
      <c r="B18" s="206">
        <v>344</v>
      </c>
      <c r="C18" s="76"/>
      <c r="D18" s="6">
        <f t="shared" si="0"/>
        <v>34400</v>
      </c>
      <c r="E18" s="6">
        <v>0</v>
      </c>
      <c r="F18" s="6">
        <f t="shared" si="1"/>
        <v>34400</v>
      </c>
      <c r="G18" s="6"/>
      <c r="H18" s="6">
        <f t="shared" si="9"/>
        <v>91160</v>
      </c>
      <c r="I18" s="6">
        <f t="shared" si="2"/>
        <v>43000</v>
      </c>
      <c r="J18" s="6"/>
      <c r="K18" s="6"/>
      <c r="L18" s="6"/>
      <c r="M18" s="6">
        <v>0</v>
      </c>
      <c r="N18" s="6">
        <f t="shared" si="7"/>
        <v>43000</v>
      </c>
      <c r="O18" s="6">
        <f t="shared" si="3"/>
        <v>86000</v>
      </c>
      <c r="P18" s="6">
        <v>30460</v>
      </c>
      <c r="Q18" s="6">
        <v>222824</v>
      </c>
      <c r="R18" s="6"/>
      <c r="S18" s="6"/>
      <c r="T18" s="6">
        <f t="shared" si="4"/>
        <v>222824</v>
      </c>
      <c r="U18" s="6"/>
      <c r="V18" s="6">
        <f>B18*V$2</f>
        <v>51600</v>
      </c>
      <c r="W18" s="6">
        <v>50100</v>
      </c>
      <c r="X18" s="6"/>
      <c r="Y18" s="6"/>
      <c r="Z18" s="108">
        <f t="shared" si="6"/>
        <v>609544</v>
      </c>
      <c r="AA18" s="234" t="s">
        <v>77</v>
      </c>
    </row>
    <row r="19" spans="1:27" ht="15">
      <c r="A19" s="107" t="s">
        <v>78</v>
      </c>
      <c r="B19" s="207">
        <v>2323</v>
      </c>
      <c r="C19" s="76"/>
      <c r="D19" s="6">
        <f t="shared" si="0"/>
        <v>232300</v>
      </c>
      <c r="E19" s="6">
        <v>0</v>
      </c>
      <c r="F19" s="6">
        <f t="shared" si="1"/>
        <v>232300</v>
      </c>
      <c r="G19" s="6"/>
      <c r="H19" s="6">
        <f t="shared" si="9"/>
        <v>615595</v>
      </c>
      <c r="I19" s="6">
        <f t="shared" si="2"/>
        <v>290375</v>
      </c>
      <c r="J19" s="6"/>
      <c r="K19" s="6"/>
      <c r="L19" s="6"/>
      <c r="M19" s="6">
        <v>0.22560078487731516</v>
      </c>
      <c r="N19" s="6">
        <f t="shared" si="7"/>
        <v>290375.2256007849</v>
      </c>
      <c r="O19" s="6">
        <f t="shared" si="3"/>
        <v>580750</v>
      </c>
      <c r="P19" s="6">
        <v>0</v>
      </c>
      <c r="Q19" s="6">
        <v>0</v>
      </c>
      <c r="R19" s="6"/>
      <c r="S19" s="6"/>
      <c r="T19" s="6">
        <f t="shared" si="4"/>
        <v>0</v>
      </c>
      <c r="U19" s="6"/>
      <c r="V19" s="6">
        <f>B19*V$2</f>
        <v>348450</v>
      </c>
      <c r="W19" s="6">
        <v>0</v>
      </c>
      <c r="X19" s="6"/>
      <c r="Y19" s="6"/>
      <c r="Z19" s="108">
        <f t="shared" si="6"/>
        <v>2067470.2256007849</v>
      </c>
      <c r="AA19" s="234" t="s">
        <v>78</v>
      </c>
    </row>
    <row r="20" spans="1:27" ht="15">
      <c r="A20" s="107" t="s">
        <v>79</v>
      </c>
      <c r="B20" s="206">
        <v>41</v>
      </c>
      <c r="C20" s="76"/>
      <c r="D20" s="6">
        <f t="shared" si="0"/>
        <v>4100</v>
      </c>
      <c r="E20" s="6">
        <v>0</v>
      </c>
      <c r="F20" s="6">
        <f t="shared" si="1"/>
        <v>4100</v>
      </c>
      <c r="G20" s="6"/>
      <c r="H20" s="6">
        <f t="shared" si="9"/>
        <v>10865</v>
      </c>
      <c r="I20" s="6">
        <f t="shared" si="2"/>
        <v>5125</v>
      </c>
      <c r="J20" s="6"/>
      <c r="K20" s="6"/>
      <c r="L20" s="6"/>
      <c r="M20" s="6">
        <v>0.046591466409154236</v>
      </c>
      <c r="N20" s="6">
        <f t="shared" si="7"/>
        <v>5125.046591466409</v>
      </c>
      <c r="O20" s="6">
        <f t="shared" si="3"/>
        <v>10250</v>
      </c>
      <c r="P20" s="6">
        <v>0</v>
      </c>
      <c r="Q20" s="6">
        <v>0</v>
      </c>
      <c r="R20" s="6"/>
      <c r="S20" s="6"/>
      <c r="T20" s="6">
        <f t="shared" si="4"/>
        <v>0</v>
      </c>
      <c r="U20" s="6"/>
      <c r="V20" s="6">
        <f>B20*V$2</f>
        <v>6150</v>
      </c>
      <c r="W20" s="6">
        <v>0</v>
      </c>
      <c r="X20" s="6"/>
      <c r="Y20" s="6"/>
      <c r="Z20" s="108">
        <f t="shared" si="6"/>
        <v>36490.04659146641</v>
      </c>
      <c r="AA20" s="234" t="s">
        <v>79</v>
      </c>
    </row>
    <row r="21" spans="1:27" ht="15">
      <c r="A21" s="107" t="s">
        <v>80</v>
      </c>
      <c r="B21" s="207">
        <v>11647</v>
      </c>
      <c r="C21" s="76"/>
      <c r="D21" s="6">
        <f t="shared" si="0"/>
        <v>1164700</v>
      </c>
      <c r="E21" s="6"/>
      <c r="F21" s="6">
        <f t="shared" si="1"/>
        <v>1164700</v>
      </c>
      <c r="G21" s="6"/>
      <c r="H21" s="6">
        <f t="shared" si="9"/>
        <v>3086455</v>
      </c>
      <c r="I21" s="6">
        <f t="shared" si="2"/>
        <v>1455875</v>
      </c>
      <c r="J21" s="6">
        <f>B21*$J$2</f>
        <v>13976400</v>
      </c>
      <c r="K21" s="76">
        <v>39192550</v>
      </c>
      <c r="L21" s="6">
        <v>160162000</v>
      </c>
      <c r="M21" s="6">
        <v>2178660</v>
      </c>
      <c r="N21" s="6">
        <f>I21+J21+L21+M21+K21</f>
        <v>216965485</v>
      </c>
      <c r="O21" s="126">
        <f t="shared" si="3"/>
        <v>2911750</v>
      </c>
      <c r="P21" s="126">
        <v>0</v>
      </c>
      <c r="Q21" s="126">
        <v>9087953</v>
      </c>
      <c r="R21" s="126">
        <f>43774000-1104707</f>
        <v>42669293</v>
      </c>
      <c r="S21" s="126">
        <v>233566000</v>
      </c>
      <c r="T21" s="126">
        <f t="shared" si="4"/>
        <v>285323246</v>
      </c>
      <c r="U21" s="126">
        <v>79149000</v>
      </c>
      <c r="V21" s="6">
        <f>B21*V$2</f>
        <v>1747050</v>
      </c>
      <c r="W21" s="126"/>
      <c r="X21" s="126">
        <v>1228855</v>
      </c>
      <c r="Y21" s="6"/>
      <c r="Z21" s="108">
        <f t="shared" si="6"/>
        <v>591576541</v>
      </c>
      <c r="AA21" s="234" t="s">
        <v>80</v>
      </c>
    </row>
    <row r="22" spans="1:27" ht="15">
      <c r="A22" s="107" t="s">
        <v>81</v>
      </c>
      <c r="B22" s="206">
        <v>1337</v>
      </c>
      <c r="C22" s="76"/>
      <c r="D22" s="6">
        <f t="shared" si="0"/>
        <v>133700</v>
      </c>
      <c r="E22" s="6">
        <v>1367600</v>
      </c>
      <c r="F22" s="6">
        <f t="shared" si="1"/>
        <v>1501300</v>
      </c>
      <c r="G22" s="6"/>
      <c r="H22" s="6">
        <f t="shared" si="9"/>
        <v>354305</v>
      </c>
      <c r="I22" s="6">
        <f t="shared" si="2"/>
        <v>167125</v>
      </c>
      <c r="J22" s="6"/>
      <c r="K22" s="6"/>
      <c r="L22" s="6"/>
      <c r="M22" s="6">
        <v>-0.1589014221681282</v>
      </c>
      <c r="N22" s="6">
        <f>I22+J22+L22+M22+K22</f>
        <v>167124.84109857783</v>
      </c>
      <c r="O22" s="6">
        <f t="shared" si="3"/>
        <v>334250</v>
      </c>
      <c r="P22" s="6">
        <v>0</v>
      </c>
      <c r="Q22" s="6">
        <v>0</v>
      </c>
      <c r="R22" s="6"/>
      <c r="S22" s="6"/>
      <c r="T22" s="6">
        <f t="shared" si="4"/>
        <v>0</v>
      </c>
      <c r="U22" s="6"/>
      <c r="V22" s="6">
        <v>0</v>
      </c>
      <c r="W22" s="6">
        <v>0</v>
      </c>
      <c r="X22" s="6"/>
      <c r="Y22" s="6"/>
      <c r="Z22" s="108">
        <f t="shared" si="6"/>
        <v>2356979.8410985777</v>
      </c>
      <c r="AA22" s="234" t="s">
        <v>81</v>
      </c>
    </row>
    <row r="23" spans="1:27" ht="15">
      <c r="A23" s="107" t="s">
        <v>82</v>
      </c>
      <c r="B23" s="207">
        <v>479</v>
      </c>
      <c r="C23" s="76"/>
      <c r="D23" s="6">
        <f t="shared" si="0"/>
        <v>47900</v>
      </c>
      <c r="E23" s="6">
        <v>0</v>
      </c>
      <c r="F23" s="6">
        <f t="shared" si="1"/>
        <v>47900</v>
      </c>
      <c r="G23" s="6"/>
      <c r="H23" s="6">
        <f t="shared" si="9"/>
        <v>126935</v>
      </c>
      <c r="I23" s="6">
        <f t="shared" si="2"/>
        <v>59875</v>
      </c>
      <c r="J23" s="6">
        <f>B23*$J$2</f>
        <v>574800</v>
      </c>
      <c r="K23" s="6"/>
      <c r="L23" s="6"/>
      <c r="M23" s="6">
        <v>-0.40362922998610884</v>
      </c>
      <c r="N23" s="6">
        <f t="shared" si="7"/>
        <v>634674.59637077</v>
      </c>
      <c r="O23" s="6">
        <f t="shared" si="3"/>
        <v>119750</v>
      </c>
      <c r="P23" s="6">
        <v>0</v>
      </c>
      <c r="Q23" s="6">
        <v>0</v>
      </c>
      <c r="R23" s="6">
        <v>276180</v>
      </c>
      <c r="S23" s="6"/>
      <c r="T23" s="6">
        <f t="shared" si="4"/>
        <v>276180</v>
      </c>
      <c r="U23" s="6"/>
      <c r="V23" s="6">
        <v>0</v>
      </c>
      <c r="W23" s="6">
        <v>0</v>
      </c>
      <c r="X23" s="6"/>
      <c r="Y23" s="6"/>
      <c r="Z23" s="108">
        <f t="shared" si="6"/>
        <v>1205439.5963707701</v>
      </c>
      <c r="AA23" s="234" t="s">
        <v>82</v>
      </c>
    </row>
    <row r="24" spans="1:27" ht="15">
      <c r="A24" s="107" t="s">
        <v>83</v>
      </c>
      <c r="B24" s="206">
        <v>772</v>
      </c>
      <c r="C24" s="76"/>
      <c r="D24" s="6">
        <f t="shared" si="0"/>
        <v>77200</v>
      </c>
      <c r="E24" s="6">
        <v>0</v>
      </c>
      <c r="F24" s="6">
        <f t="shared" si="1"/>
        <v>77200</v>
      </c>
      <c r="G24" s="6"/>
      <c r="H24" s="6">
        <f t="shared" si="9"/>
        <v>204580</v>
      </c>
      <c r="I24" s="6">
        <f t="shared" si="2"/>
        <v>96500</v>
      </c>
      <c r="J24" s="6"/>
      <c r="K24" s="6"/>
      <c r="L24" s="6"/>
      <c r="M24" s="6">
        <v>-0.4629720450611785</v>
      </c>
      <c r="N24" s="6">
        <f t="shared" si="7"/>
        <v>96499.53702795494</v>
      </c>
      <c r="O24" s="6">
        <f t="shared" si="3"/>
        <v>193000</v>
      </c>
      <c r="P24" s="6">
        <v>0</v>
      </c>
      <c r="Q24" s="6">
        <v>0</v>
      </c>
      <c r="R24" s="6"/>
      <c r="S24" s="6"/>
      <c r="T24" s="6">
        <f t="shared" si="4"/>
        <v>0</v>
      </c>
      <c r="U24" s="6"/>
      <c r="V24" s="6">
        <f>B24*V$2</f>
        <v>115800</v>
      </c>
      <c r="W24" s="6">
        <v>0</v>
      </c>
      <c r="X24" s="6"/>
      <c r="Y24" s="6"/>
      <c r="Z24" s="108">
        <f t="shared" si="6"/>
        <v>687079.5370279549</v>
      </c>
      <c r="AA24" s="234" t="s">
        <v>83</v>
      </c>
    </row>
    <row r="25" spans="1:27" ht="15">
      <c r="A25" s="107" t="s">
        <v>84</v>
      </c>
      <c r="B25" s="207">
        <v>135</v>
      </c>
      <c r="C25" s="76"/>
      <c r="D25" s="6">
        <f t="shared" si="0"/>
        <v>13500</v>
      </c>
      <c r="E25" s="6">
        <v>7250</v>
      </c>
      <c r="F25" s="6">
        <f t="shared" si="1"/>
        <v>20750</v>
      </c>
      <c r="G25" s="6">
        <v>15588</v>
      </c>
      <c r="H25" s="6">
        <f t="shared" si="9"/>
        <v>35775</v>
      </c>
      <c r="I25" s="6">
        <f t="shared" si="2"/>
        <v>16875</v>
      </c>
      <c r="J25" s="6"/>
      <c r="K25" s="6"/>
      <c r="L25" s="6"/>
      <c r="M25" s="6">
        <v>9062</v>
      </c>
      <c r="N25" s="6">
        <f t="shared" si="7"/>
        <v>25937</v>
      </c>
      <c r="O25" s="6">
        <f t="shared" si="3"/>
        <v>33750</v>
      </c>
      <c r="P25" s="6">
        <v>18125</v>
      </c>
      <c r="Q25" s="6">
        <v>0</v>
      </c>
      <c r="R25" s="6"/>
      <c r="S25" s="6"/>
      <c r="T25" s="6">
        <f t="shared" si="4"/>
        <v>0</v>
      </c>
      <c r="U25" s="6"/>
      <c r="V25" s="6">
        <f>B25*V$2</f>
        <v>20250</v>
      </c>
      <c r="W25" s="6">
        <v>10875</v>
      </c>
      <c r="X25" s="6"/>
      <c r="Y25" s="6"/>
      <c r="Z25" s="108">
        <f t="shared" si="6"/>
        <v>181050</v>
      </c>
      <c r="AA25" s="234" t="s">
        <v>84</v>
      </c>
    </row>
    <row r="26" spans="1:27" ht="15">
      <c r="A26" s="107" t="s">
        <v>85</v>
      </c>
      <c r="B26" s="206">
        <v>799</v>
      </c>
      <c r="C26" s="76"/>
      <c r="D26" s="6">
        <f t="shared" si="0"/>
        <v>79900</v>
      </c>
      <c r="E26" s="6">
        <v>0</v>
      </c>
      <c r="F26" s="6">
        <f t="shared" si="1"/>
        <v>79900</v>
      </c>
      <c r="G26" s="6"/>
      <c r="H26" s="6">
        <f t="shared" si="9"/>
        <v>211735</v>
      </c>
      <c r="I26" s="6">
        <f t="shared" si="2"/>
        <v>99875</v>
      </c>
      <c r="J26" s="6">
        <f>B26*$J$2</f>
        <v>958800</v>
      </c>
      <c r="K26" s="6"/>
      <c r="L26" s="6"/>
      <c r="M26" s="6">
        <v>0</v>
      </c>
      <c r="N26" s="6">
        <f t="shared" si="7"/>
        <v>1058675</v>
      </c>
      <c r="O26" s="6">
        <f t="shared" si="3"/>
        <v>199750</v>
      </c>
      <c r="P26" s="6">
        <v>0</v>
      </c>
      <c r="Q26" s="6">
        <v>6300564</v>
      </c>
      <c r="R26" s="6">
        <v>3015090</v>
      </c>
      <c r="S26" s="6"/>
      <c r="T26" s="6">
        <f t="shared" si="4"/>
        <v>9315654</v>
      </c>
      <c r="U26" s="6"/>
      <c r="V26" s="6">
        <f>B26*V$2</f>
        <v>119850</v>
      </c>
      <c r="W26" s="6">
        <v>0</v>
      </c>
      <c r="X26" s="6"/>
      <c r="Y26" s="6"/>
      <c r="Z26" s="108">
        <f t="shared" si="6"/>
        <v>10985564</v>
      </c>
      <c r="AA26" s="234" t="s">
        <v>85</v>
      </c>
    </row>
    <row r="27" spans="1:27" ht="15">
      <c r="A27" s="107" t="s">
        <v>86</v>
      </c>
      <c r="B27" s="207">
        <v>777</v>
      </c>
      <c r="C27" s="76"/>
      <c r="D27" s="6">
        <f t="shared" si="0"/>
        <v>77700</v>
      </c>
      <c r="E27" s="6">
        <v>0</v>
      </c>
      <c r="F27" s="6">
        <f t="shared" si="1"/>
        <v>77700</v>
      </c>
      <c r="G27" s="6"/>
      <c r="H27" s="6">
        <f t="shared" si="9"/>
        <v>205905</v>
      </c>
      <c r="I27" s="6">
        <f t="shared" si="2"/>
        <v>97125</v>
      </c>
      <c r="J27" s="6"/>
      <c r="K27" s="6"/>
      <c r="L27" s="6"/>
      <c r="M27" s="6">
        <v>286855</v>
      </c>
      <c r="N27" s="6">
        <f t="shared" si="7"/>
        <v>383980</v>
      </c>
      <c r="O27" s="6">
        <f t="shared" si="3"/>
        <v>194250</v>
      </c>
      <c r="P27" s="6">
        <v>0</v>
      </c>
      <c r="Q27" s="6">
        <v>0</v>
      </c>
      <c r="R27" s="6"/>
      <c r="S27" s="6"/>
      <c r="T27" s="6">
        <f t="shared" si="4"/>
        <v>0</v>
      </c>
      <c r="U27" s="6"/>
      <c r="V27" s="6">
        <v>0</v>
      </c>
      <c r="W27" s="6">
        <v>0</v>
      </c>
      <c r="X27" s="6"/>
      <c r="Y27" s="6"/>
      <c r="Z27" s="108">
        <f t="shared" si="6"/>
        <v>861835</v>
      </c>
      <c r="AA27" s="234" t="s">
        <v>86</v>
      </c>
    </row>
    <row r="28" spans="1:27" ht="15">
      <c r="A28" s="107" t="s">
        <v>87</v>
      </c>
      <c r="B28" s="206">
        <v>877</v>
      </c>
      <c r="C28" s="76"/>
      <c r="D28" s="6">
        <f t="shared" si="0"/>
        <v>87700</v>
      </c>
      <c r="E28" s="6">
        <v>0</v>
      </c>
      <c r="F28" s="6">
        <f t="shared" si="1"/>
        <v>87700</v>
      </c>
      <c r="G28" s="6"/>
      <c r="H28" s="6">
        <f t="shared" si="9"/>
        <v>232405</v>
      </c>
      <c r="I28" s="6">
        <f t="shared" si="2"/>
        <v>109625</v>
      </c>
      <c r="J28" s="6"/>
      <c r="K28" s="6"/>
      <c r="L28" s="6"/>
      <c r="M28" s="6">
        <v>-0.21333987242542207</v>
      </c>
      <c r="N28" s="6">
        <f t="shared" si="7"/>
        <v>109624.78666012757</v>
      </c>
      <c r="O28" s="6">
        <f t="shared" si="3"/>
        <v>219250</v>
      </c>
      <c r="P28" s="6">
        <v>0</v>
      </c>
      <c r="Q28" s="6">
        <v>0</v>
      </c>
      <c r="R28" s="6"/>
      <c r="S28" s="6"/>
      <c r="T28" s="6">
        <f t="shared" si="4"/>
        <v>0</v>
      </c>
      <c r="U28" s="6"/>
      <c r="V28" s="6">
        <f>B28*V$2</f>
        <v>131550</v>
      </c>
      <c r="W28" s="6">
        <v>0</v>
      </c>
      <c r="X28" s="6"/>
      <c r="Y28" s="6"/>
      <c r="Z28" s="108">
        <f t="shared" si="6"/>
        <v>780529.7866601276</v>
      </c>
      <c r="AA28" s="234" t="s">
        <v>87</v>
      </c>
    </row>
    <row r="29" spans="1:27" ht="15">
      <c r="A29" s="107" t="s">
        <v>88</v>
      </c>
      <c r="B29" s="207">
        <v>555</v>
      </c>
      <c r="C29" s="76"/>
      <c r="D29" s="6">
        <f t="shared" si="0"/>
        <v>55500</v>
      </c>
      <c r="E29" s="6">
        <v>139350</v>
      </c>
      <c r="F29" s="6">
        <f t="shared" si="1"/>
        <v>194850</v>
      </c>
      <c r="G29" s="6">
        <v>59985</v>
      </c>
      <c r="H29" s="6">
        <f t="shared" si="9"/>
        <v>147075</v>
      </c>
      <c r="I29" s="6">
        <f t="shared" si="2"/>
        <v>69375</v>
      </c>
      <c r="J29" s="6">
        <f>B29*$J$2</f>
        <v>666000</v>
      </c>
      <c r="K29" s="6"/>
      <c r="L29" s="6"/>
      <c r="M29" s="6">
        <f>34875+331859</f>
        <v>366734</v>
      </c>
      <c r="N29" s="6">
        <f t="shared" si="7"/>
        <v>1102109</v>
      </c>
      <c r="O29" s="6">
        <f t="shared" si="3"/>
        <v>138750</v>
      </c>
      <c r="P29" s="6">
        <v>139500</v>
      </c>
      <c r="Q29" s="6">
        <f>3053225-1385187</f>
        <v>1668038</v>
      </c>
      <c r="R29" s="6">
        <v>4960900</v>
      </c>
      <c r="S29" s="6"/>
      <c r="T29" s="6">
        <f t="shared" si="4"/>
        <v>6628938</v>
      </c>
      <c r="U29" s="6"/>
      <c r="V29" s="6">
        <f>B29*V$2</f>
        <v>83250</v>
      </c>
      <c r="W29" s="6">
        <f>41775+83700</f>
        <v>125475</v>
      </c>
      <c r="X29" s="6"/>
      <c r="Y29" s="6"/>
      <c r="Z29" s="108">
        <f t="shared" si="6"/>
        <v>8619932</v>
      </c>
      <c r="AA29" s="234" t="s">
        <v>88</v>
      </c>
    </row>
    <row r="30" spans="1:27" ht="15">
      <c r="A30" s="107" t="s">
        <v>89</v>
      </c>
      <c r="B30" s="206">
        <v>575</v>
      </c>
      <c r="C30" s="76"/>
      <c r="D30" s="6">
        <f t="shared" si="0"/>
        <v>57500</v>
      </c>
      <c r="E30" s="6">
        <v>0</v>
      </c>
      <c r="F30" s="6">
        <f t="shared" si="1"/>
        <v>57500</v>
      </c>
      <c r="G30" s="6"/>
      <c r="H30" s="6">
        <f t="shared" si="9"/>
        <v>152375</v>
      </c>
      <c r="I30" s="6"/>
      <c r="J30" s="6"/>
      <c r="K30" s="6"/>
      <c r="L30" s="6"/>
      <c r="M30" s="6">
        <v>0</v>
      </c>
      <c r="N30" s="6">
        <f t="shared" si="7"/>
        <v>0</v>
      </c>
      <c r="O30" s="6"/>
      <c r="P30" s="6">
        <v>0</v>
      </c>
      <c r="Q30" s="6">
        <v>0</v>
      </c>
      <c r="R30" s="6"/>
      <c r="S30" s="6"/>
      <c r="T30" s="6">
        <f t="shared" si="4"/>
        <v>0</v>
      </c>
      <c r="U30" s="6"/>
      <c r="V30" s="6">
        <v>0</v>
      </c>
      <c r="W30" s="6">
        <v>0</v>
      </c>
      <c r="X30" s="6"/>
      <c r="Y30" s="6"/>
      <c r="Z30" s="108">
        <f t="shared" si="6"/>
        <v>209875</v>
      </c>
      <c r="AA30" s="234" t="s">
        <v>89</v>
      </c>
    </row>
    <row r="31" spans="1:27" ht="15">
      <c r="A31" s="107" t="s">
        <v>90</v>
      </c>
      <c r="B31" s="207">
        <v>763</v>
      </c>
      <c r="C31" s="76"/>
      <c r="D31" s="6">
        <f t="shared" si="0"/>
        <v>76300</v>
      </c>
      <c r="E31" s="6">
        <v>76500</v>
      </c>
      <c r="F31" s="6">
        <f t="shared" si="1"/>
        <v>152800</v>
      </c>
      <c r="G31" s="6">
        <v>164475</v>
      </c>
      <c r="H31" s="6">
        <f t="shared" si="9"/>
        <v>202195</v>
      </c>
      <c r="I31" s="6">
        <f t="shared" si="2"/>
        <v>95375</v>
      </c>
      <c r="J31" s="6">
        <f>B31*$J$2</f>
        <v>915600</v>
      </c>
      <c r="K31" s="6"/>
      <c r="L31" s="6"/>
      <c r="M31" s="6">
        <f>95625+696150</f>
        <v>791775</v>
      </c>
      <c r="N31" s="6">
        <f t="shared" si="7"/>
        <v>1802750</v>
      </c>
      <c r="O31" s="6">
        <f aca="true" t="shared" si="10" ref="O31:O43">B31*O$2</f>
        <v>190750</v>
      </c>
      <c r="P31" s="6">
        <v>191250</v>
      </c>
      <c r="Q31" s="6">
        <v>0</v>
      </c>
      <c r="R31" s="6"/>
      <c r="S31" s="6"/>
      <c r="T31" s="6">
        <f t="shared" si="4"/>
        <v>0</v>
      </c>
      <c r="U31" s="6"/>
      <c r="V31" s="6">
        <f aca="true" t="shared" si="11" ref="V31:V37">B31*V$2</f>
        <v>114450</v>
      </c>
      <c r="W31" s="6">
        <v>114750</v>
      </c>
      <c r="X31" s="6"/>
      <c r="Y31" s="6"/>
      <c r="Z31" s="108">
        <f t="shared" si="6"/>
        <v>2933420</v>
      </c>
      <c r="AA31" s="234" t="s">
        <v>90</v>
      </c>
    </row>
    <row r="32" spans="1:27" ht="15">
      <c r="A32" s="107" t="s">
        <v>91</v>
      </c>
      <c r="B32" s="206">
        <v>95</v>
      </c>
      <c r="C32" s="76"/>
      <c r="D32" s="6">
        <f t="shared" si="0"/>
        <v>9500</v>
      </c>
      <c r="E32" s="6">
        <v>55000</v>
      </c>
      <c r="F32" s="6">
        <f t="shared" si="1"/>
        <v>64500</v>
      </c>
      <c r="G32" s="6">
        <v>20210</v>
      </c>
      <c r="H32" s="6">
        <f t="shared" si="9"/>
        <v>25175</v>
      </c>
      <c r="I32" s="6">
        <f t="shared" si="2"/>
        <v>11875</v>
      </c>
      <c r="J32" s="6">
        <f>B32*$J$2</f>
        <v>114000</v>
      </c>
      <c r="K32" s="6"/>
      <c r="L32" s="6"/>
      <c r="M32" s="6">
        <f>220765+11750+85540</f>
        <v>318055</v>
      </c>
      <c r="N32" s="6">
        <f t="shared" si="7"/>
        <v>443930</v>
      </c>
      <c r="O32" s="6">
        <f t="shared" si="10"/>
        <v>23750</v>
      </c>
      <c r="P32" s="6">
        <v>23500</v>
      </c>
      <c r="Q32" s="6">
        <v>563410</v>
      </c>
      <c r="R32" s="6"/>
      <c r="S32" s="6"/>
      <c r="T32" s="6">
        <f t="shared" si="4"/>
        <v>563410</v>
      </c>
      <c r="U32" s="6"/>
      <c r="V32" s="6">
        <f t="shared" si="11"/>
        <v>14250</v>
      </c>
      <c r="W32" s="6">
        <f>21726+14100</f>
        <v>35826</v>
      </c>
      <c r="X32" s="6"/>
      <c r="Y32" s="6"/>
      <c r="Z32" s="108">
        <f t="shared" si="6"/>
        <v>1214551</v>
      </c>
      <c r="AA32" s="234" t="s">
        <v>91</v>
      </c>
    </row>
    <row r="33" spans="1:27" ht="15">
      <c r="A33" s="107" t="s">
        <v>92</v>
      </c>
      <c r="B33" s="207">
        <v>844</v>
      </c>
      <c r="C33" s="76"/>
      <c r="D33" s="6">
        <f t="shared" si="0"/>
        <v>84400</v>
      </c>
      <c r="E33" s="6">
        <v>0</v>
      </c>
      <c r="F33" s="6">
        <f t="shared" si="1"/>
        <v>84400</v>
      </c>
      <c r="G33" s="6"/>
      <c r="H33" s="6">
        <f t="shared" si="9"/>
        <v>223660</v>
      </c>
      <c r="I33" s="6">
        <f t="shared" si="2"/>
        <v>105500</v>
      </c>
      <c r="J33" s="6"/>
      <c r="K33" s="6"/>
      <c r="L33" s="6"/>
      <c r="M33" s="6">
        <v>0.20745463471394032</v>
      </c>
      <c r="N33" s="6">
        <f t="shared" si="7"/>
        <v>105500.20745463471</v>
      </c>
      <c r="O33" s="6">
        <f t="shared" si="10"/>
        <v>211000</v>
      </c>
      <c r="P33" s="6">
        <v>0</v>
      </c>
      <c r="Q33" s="6">
        <v>0</v>
      </c>
      <c r="R33" s="6"/>
      <c r="S33" s="6"/>
      <c r="T33" s="6">
        <f t="shared" si="4"/>
        <v>0</v>
      </c>
      <c r="U33" s="6"/>
      <c r="V33" s="6">
        <f t="shared" si="11"/>
        <v>126600</v>
      </c>
      <c r="W33" s="6">
        <v>0</v>
      </c>
      <c r="X33" s="6"/>
      <c r="Y33" s="6"/>
      <c r="Z33" s="108">
        <f t="shared" si="6"/>
        <v>751160.2074546347</v>
      </c>
      <c r="AA33" s="234" t="s">
        <v>92</v>
      </c>
    </row>
    <row r="34" spans="1:27" ht="15">
      <c r="A34" s="107" t="s">
        <v>93</v>
      </c>
      <c r="B34" s="206">
        <v>574</v>
      </c>
      <c r="C34" s="76"/>
      <c r="D34" s="6">
        <f t="shared" si="0"/>
        <v>57400</v>
      </c>
      <c r="E34" s="6">
        <v>0</v>
      </c>
      <c r="F34" s="6">
        <f t="shared" si="1"/>
        <v>57400</v>
      </c>
      <c r="G34" s="6"/>
      <c r="H34" s="6">
        <f t="shared" si="9"/>
        <v>152110</v>
      </c>
      <c r="I34" s="6">
        <f t="shared" si="2"/>
        <v>71750</v>
      </c>
      <c r="J34" s="6">
        <f>B34*$J$2</f>
        <v>688800</v>
      </c>
      <c r="K34" s="6"/>
      <c r="L34" s="6"/>
      <c r="M34" s="6">
        <v>-0.08141245704609901</v>
      </c>
      <c r="N34" s="6">
        <f t="shared" si="7"/>
        <v>760549.918587543</v>
      </c>
      <c r="O34" s="6">
        <f t="shared" si="10"/>
        <v>143500</v>
      </c>
      <c r="P34" s="6">
        <v>0</v>
      </c>
      <c r="Q34" s="6">
        <v>0</v>
      </c>
      <c r="R34" s="6">
        <v>813450</v>
      </c>
      <c r="S34" s="6"/>
      <c r="T34" s="6">
        <f t="shared" si="4"/>
        <v>813450</v>
      </c>
      <c r="U34" s="6"/>
      <c r="V34" s="6">
        <f t="shared" si="11"/>
        <v>86100</v>
      </c>
      <c r="W34" s="6">
        <v>0</v>
      </c>
      <c r="X34" s="6"/>
      <c r="Y34" s="6"/>
      <c r="Z34" s="108">
        <f t="shared" si="6"/>
        <v>2013109.918587543</v>
      </c>
      <c r="AA34" s="234" t="s">
        <v>93</v>
      </c>
    </row>
    <row r="35" spans="1:27" ht="15">
      <c r="A35" s="107" t="s">
        <v>94</v>
      </c>
      <c r="B35" s="207">
        <v>223</v>
      </c>
      <c r="C35" s="76"/>
      <c r="D35" s="6">
        <f t="shared" si="0"/>
        <v>22300</v>
      </c>
      <c r="E35" s="6">
        <v>0</v>
      </c>
      <c r="F35" s="6">
        <f t="shared" si="1"/>
        <v>22300</v>
      </c>
      <c r="G35" s="6"/>
      <c r="H35" s="6">
        <f t="shared" si="9"/>
        <v>59095</v>
      </c>
      <c r="I35" s="6">
        <f t="shared" si="2"/>
        <v>27875</v>
      </c>
      <c r="J35" s="6"/>
      <c r="K35" s="6"/>
      <c r="L35" s="6"/>
      <c r="M35" s="6">
        <v>-0.49141736145247705</v>
      </c>
      <c r="N35" s="6">
        <f t="shared" si="7"/>
        <v>27874.508582638548</v>
      </c>
      <c r="O35" s="6">
        <f t="shared" si="10"/>
        <v>55750</v>
      </c>
      <c r="P35" s="6">
        <v>0</v>
      </c>
      <c r="Q35" s="6">
        <v>0</v>
      </c>
      <c r="R35" s="6"/>
      <c r="S35" s="6"/>
      <c r="T35" s="6">
        <f t="shared" si="4"/>
        <v>0</v>
      </c>
      <c r="U35" s="6"/>
      <c r="V35" s="6">
        <f t="shared" si="11"/>
        <v>33450</v>
      </c>
      <c r="W35" s="6">
        <v>0</v>
      </c>
      <c r="X35" s="6"/>
      <c r="Y35" s="6"/>
      <c r="Z35" s="108">
        <f t="shared" si="6"/>
        <v>198469.50858263855</v>
      </c>
      <c r="AA35" s="234" t="s">
        <v>94</v>
      </c>
    </row>
    <row r="36" spans="1:27" ht="15">
      <c r="A36" s="107" t="s">
        <v>95</v>
      </c>
      <c r="B36" s="206">
        <v>373</v>
      </c>
      <c r="C36" s="76"/>
      <c r="D36" s="6">
        <f t="shared" si="0"/>
        <v>37300</v>
      </c>
      <c r="E36" s="6">
        <v>0</v>
      </c>
      <c r="F36" s="6">
        <f t="shared" si="1"/>
        <v>37300</v>
      </c>
      <c r="G36" s="6"/>
      <c r="H36" s="6">
        <f t="shared" si="9"/>
        <v>98845</v>
      </c>
      <c r="I36" s="6">
        <f t="shared" si="2"/>
        <v>46625</v>
      </c>
      <c r="J36" s="6"/>
      <c r="K36" s="6"/>
      <c r="L36" s="6"/>
      <c r="M36" s="6">
        <v>0.2908288376929704</v>
      </c>
      <c r="N36" s="6">
        <f t="shared" si="7"/>
        <v>46625.29082883769</v>
      </c>
      <c r="O36" s="6">
        <f t="shared" si="10"/>
        <v>93250</v>
      </c>
      <c r="P36" s="6">
        <v>0</v>
      </c>
      <c r="Q36" s="6">
        <v>0</v>
      </c>
      <c r="R36" s="6"/>
      <c r="S36" s="6"/>
      <c r="T36" s="6">
        <f t="shared" si="4"/>
        <v>0</v>
      </c>
      <c r="U36" s="6"/>
      <c r="V36" s="6">
        <f t="shared" si="11"/>
        <v>55950</v>
      </c>
      <c r="W36" s="6">
        <v>27225</v>
      </c>
      <c r="X36" s="6"/>
      <c r="Y36" s="6"/>
      <c r="Z36" s="108">
        <f t="shared" si="6"/>
        <v>359195.29082883766</v>
      </c>
      <c r="AA36" s="234" t="s">
        <v>95</v>
      </c>
    </row>
    <row r="37" spans="1:27" ht="15">
      <c r="A37" s="107" t="s">
        <v>96</v>
      </c>
      <c r="B37" s="207">
        <v>287</v>
      </c>
      <c r="C37" s="76"/>
      <c r="D37" s="6">
        <f t="shared" si="0"/>
        <v>28700</v>
      </c>
      <c r="E37" s="6">
        <v>86400</v>
      </c>
      <c r="F37" s="6">
        <f t="shared" si="1"/>
        <v>115100</v>
      </c>
      <c r="G37" s="6"/>
      <c r="H37" s="6">
        <f t="shared" si="9"/>
        <v>76055</v>
      </c>
      <c r="I37" s="6">
        <f t="shared" si="2"/>
        <v>35875</v>
      </c>
      <c r="J37" s="6">
        <f>B37*$J$2</f>
        <v>344400</v>
      </c>
      <c r="K37" s="6"/>
      <c r="L37" s="6"/>
      <c r="M37" s="6">
        <v>0</v>
      </c>
      <c r="N37" s="6">
        <f t="shared" si="7"/>
        <v>380275</v>
      </c>
      <c r="O37" s="6">
        <f t="shared" si="10"/>
        <v>71750</v>
      </c>
      <c r="P37" s="6">
        <v>0</v>
      </c>
      <c r="Q37" s="6">
        <v>0</v>
      </c>
      <c r="R37" s="6"/>
      <c r="S37" s="6"/>
      <c r="T37" s="6">
        <f t="shared" si="4"/>
        <v>0</v>
      </c>
      <c r="U37" s="6"/>
      <c r="V37" s="6">
        <f t="shared" si="11"/>
        <v>43050</v>
      </c>
      <c r="W37" s="6">
        <v>0</v>
      </c>
      <c r="X37" s="6"/>
      <c r="Y37" s="6"/>
      <c r="Z37" s="108">
        <f t="shared" si="6"/>
        <v>686230</v>
      </c>
      <c r="AA37" s="234" t="s">
        <v>96</v>
      </c>
    </row>
    <row r="38" spans="1:27" ht="15">
      <c r="A38" s="107" t="s">
        <v>97</v>
      </c>
      <c r="B38" s="206">
        <v>738</v>
      </c>
      <c r="C38" s="76"/>
      <c r="D38" s="6">
        <f t="shared" si="0"/>
        <v>73800</v>
      </c>
      <c r="E38" s="6">
        <f>1279300-43550</f>
        <v>1235750</v>
      </c>
      <c r="F38" s="6">
        <f t="shared" si="1"/>
        <v>1309550</v>
      </c>
      <c r="G38" s="6"/>
      <c r="H38" s="6">
        <f t="shared" si="9"/>
        <v>195570</v>
      </c>
      <c r="I38" s="6">
        <f t="shared" si="2"/>
        <v>92250</v>
      </c>
      <c r="J38" s="6"/>
      <c r="K38" s="6"/>
      <c r="L38" s="6"/>
      <c r="M38" s="6">
        <f>94875+776019</f>
        <v>870894</v>
      </c>
      <c r="N38" s="6">
        <f t="shared" si="7"/>
        <v>963144</v>
      </c>
      <c r="O38" s="6">
        <f t="shared" si="10"/>
        <v>184500</v>
      </c>
      <c r="P38" s="6">
        <v>189750</v>
      </c>
      <c r="Q38" s="6">
        <v>0</v>
      </c>
      <c r="R38" s="6"/>
      <c r="S38" s="6"/>
      <c r="T38" s="6">
        <f t="shared" si="4"/>
        <v>0</v>
      </c>
      <c r="U38" s="6"/>
      <c r="V38" s="6">
        <v>0</v>
      </c>
      <c r="W38" s="6">
        <v>0</v>
      </c>
      <c r="X38" s="6"/>
      <c r="Y38" s="6"/>
      <c r="Z38" s="108">
        <f>N38+F38+Y38+O38+V38+T38+W38+P38+X38+H38+G38+U38</f>
        <v>2842514</v>
      </c>
      <c r="AA38" s="234" t="s">
        <v>97</v>
      </c>
    </row>
    <row r="39" spans="1:27" ht="15">
      <c r="A39" s="107" t="s">
        <v>98</v>
      </c>
      <c r="B39" s="207">
        <v>414</v>
      </c>
      <c r="C39" s="76"/>
      <c r="D39" s="6">
        <f t="shared" si="0"/>
        <v>41400</v>
      </c>
      <c r="E39" s="6">
        <v>0</v>
      </c>
      <c r="F39" s="6">
        <f t="shared" si="1"/>
        <v>41400</v>
      </c>
      <c r="G39" s="6"/>
      <c r="H39" s="6">
        <f t="shared" si="9"/>
        <v>109710</v>
      </c>
      <c r="I39" s="6">
        <f t="shared" si="2"/>
        <v>51750</v>
      </c>
      <c r="J39" s="6"/>
      <c r="K39" s="6"/>
      <c r="L39" s="6"/>
      <c r="M39" s="6">
        <v>0.007846983848139644</v>
      </c>
      <c r="N39" s="6">
        <f t="shared" si="7"/>
        <v>51750.00784698385</v>
      </c>
      <c r="O39" s="6">
        <f t="shared" si="10"/>
        <v>103500</v>
      </c>
      <c r="P39" s="6">
        <v>0</v>
      </c>
      <c r="Q39" s="6">
        <v>0</v>
      </c>
      <c r="R39" s="6"/>
      <c r="S39" s="6"/>
      <c r="T39" s="6">
        <f t="shared" si="4"/>
        <v>0</v>
      </c>
      <c r="U39" s="6"/>
      <c r="V39" s="6">
        <f>B39*V$2</f>
        <v>62100</v>
      </c>
      <c r="W39" s="6">
        <v>0</v>
      </c>
      <c r="X39" s="6"/>
      <c r="Y39" s="6"/>
      <c r="Z39" s="108">
        <f t="shared" si="6"/>
        <v>368460.00784698385</v>
      </c>
      <c r="AA39" s="234" t="s">
        <v>98</v>
      </c>
    </row>
    <row r="40" spans="1:27" ht="15">
      <c r="A40" s="107" t="s">
        <v>99</v>
      </c>
      <c r="B40" s="206">
        <v>126</v>
      </c>
      <c r="C40" s="76"/>
      <c r="D40" s="6">
        <f t="shared" si="0"/>
        <v>12600</v>
      </c>
      <c r="E40" s="6">
        <v>0</v>
      </c>
      <c r="F40" s="6">
        <f t="shared" si="1"/>
        <v>12600</v>
      </c>
      <c r="G40" s="6"/>
      <c r="H40" s="6"/>
      <c r="I40" s="6">
        <f t="shared" si="2"/>
        <v>15750</v>
      </c>
      <c r="J40" s="6"/>
      <c r="K40" s="6"/>
      <c r="L40" s="6"/>
      <c r="M40" s="6">
        <v>0</v>
      </c>
      <c r="N40" s="6">
        <f t="shared" si="7"/>
        <v>15750</v>
      </c>
      <c r="O40" s="6">
        <f t="shared" si="10"/>
        <v>31500</v>
      </c>
      <c r="P40" s="6">
        <v>0</v>
      </c>
      <c r="Q40" s="6">
        <v>0</v>
      </c>
      <c r="R40" s="6"/>
      <c r="S40" s="6"/>
      <c r="T40" s="6">
        <f t="shared" si="4"/>
        <v>0</v>
      </c>
      <c r="U40" s="6"/>
      <c r="V40" s="6">
        <f>B40*V$2</f>
        <v>18900</v>
      </c>
      <c r="W40" s="6">
        <v>0</v>
      </c>
      <c r="X40" s="6"/>
      <c r="Y40" s="6"/>
      <c r="Z40" s="108">
        <f t="shared" si="6"/>
        <v>78750</v>
      </c>
      <c r="AA40" s="234" t="s">
        <v>99</v>
      </c>
    </row>
    <row r="41" spans="1:27" ht="15">
      <c r="A41" s="107" t="s">
        <v>100</v>
      </c>
      <c r="B41" s="207">
        <v>166</v>
      </c>
      <c r="C41" s="76"/>
      <c r="D41" s="6">
        <f t="shared" si="0"/>
        <v>16600</v>
      </c>
      <c r="E41" s="6">
        <v>0</v>
      </c>
      <c r="F41" s="6">
        <f t="shared" si="1"/>
        <v>16600</v>
      </c>
      <c r="G41" s="6"/>
      <c r="H41" s="6">
        <f>B41*$H$2</f>
        <v>43990</v>
      </c>
      <c r="I41" s="6">
        <f t="shared" si="2"/>
        <v>20750</v>
      </c>
      <c r="J41" s="6"/>
      <c r="K41" s="6"/>
      <c r="L41" s="6"/>
      <c r="M41" s="6">
        <v>-0.1991172143170843</v>
      </c>
      <c r="N41" s="6">
        <f t="shared" si="7"/>
        <v>20749.800882785683</v>
      </c>
      <c r="O41" s="6">
        <f t="shared" si="10"/>
        <v>41500</v>
      </c>
      <c r="P41" s="6">
        <v>0</v>
      </c>
      <c r="Q41" s="6">
        <v>0</v>
      </c>
      <c r="R41" s="6"/>
      <c r="S41" s="6"/>
      <c r="T41" s="6">
        <f t="shared" si="4"/>
        <v>0</v>
      </c>
      <c r="U41" s="6"/>
      <c r="V41" s="6">
        <f>B41*V$2</f>
        <v>24900</v>
      </c>
      <c r="W41" s="6">
        <v>0</v>
      </c>
      <c r="X41" s="6"/>
      <c r="Y41" s="6"/>
      <c r="Z41" s="108">
        <f t="shared" si="6"/>
        <v>147739.8008827857</v>
      </c>
      <c r="AA41" s="234" t="s">
        <v>100</v>
      </c>
    </row>
    <row r="42" spans="1:27" ht="15">
      <c r="A42" s="107" t="s">
        <v>101</v>
      </c>
      <c r="B42" s="206">
        <v>747</v>
      </c>
      <c r="C42" s="76"/>
      <c r="D42" s="6">
        <f t="shared" si="0"/>
        <v>74700</v>
      </c>
      <c r="E42" s="6">
        <v>115050</v>
      </c>
      <c r="F42" s="6">
        <f t="shared" si="1"/>
        <v>189750</v>
      </c>
      <c r="G42" s="6"/>
      <c r="H42" s="6">
        <f>B42*$H$2</f>
        <v>197955</v>
      </c>
      <c r="I42" s="6">
        <f t="shared" si="2"/>
        <v>93375</v>
      </c>
      <c r="J42" s="6"/>
      <c r="K42" s="6"/>
      <c r="L42" s="6"/>
      <c r="M42" s="6">
        <v>0</v>
      </c>
      <c r="N42" s="6">
        <f t="shared" si="7"/>
        <v>93375</v>
      </c>
      <c r="O42" s="6">
        <f t="shared" si="10"/>
        <v>186750</v>
      </c>
      <c r="P42" s="6">
        <v>0</v>
      </c>
      <c r="Q42" s="6">
        <v>0</v>
      </c>
      <c r="R42" s="6"/>
      <c r="S42" s="6"/>
      <c r="T42" s="6">
        <f t="shared" si="4"/>
        <v>0</v>
      </c>
      <c r="U42" s="6"/>
      <c r="V42" s="6">
        <f>B42*V$2</f>
        <v>112050</v>
      </c>
      <c r="W42" s="6">
        <v>57525</v>
      </c>
      <c r="X42" s="6"/>
      <c r="Y42" s="6"/>
      <c r="Z42" s="108">
        <f t="shared" si="6"/>
        <v>837405</v>
      </c>
      <c r="AA42" s="234" t="s">
        <v>101</v>
      </c>
    </row>
    <row r="43" spans="1:27" ht="15.75" thickBot="1">
      <c r="A43" s="107" t="s">
        <v>102</v>
      </c>
      <c r="B43" s="208">
        <v>516</v>
      </c>
      <c r="C43" s="76"/>
      <c r="D43" s="6">
        <f t="shared" si="0"/>
        <v>51600</v>
      </c>
      <c r="E43" s="6">
        <v>0</v>
      </c>
      <c r="F43" s="6">
        <f t="shared" si="1"/>
        <v>51600</v>
      </c>
      <c r="G43" s="6"/>
      <c r="H43" s="6"/>
      <c r="I43" s="6">
        <f t="shared" si="2"/>
        <v>64500</v>
      </c>
      <c r="J43" s="6"/>
      <c r="K43" s="6"/>
      <c r="L43" s="6"/>
      <c r="M43" s="6">
        <v>0</v>
      </c>
      <c r="N43" s="6">
        <f>I43+J43+L43+M43+K43</f>
        <v>64500</v>
      </c>
      <c r="O43" s="6">
        <f t="shared" si="10"/>
        <v>129000</v>
      </c>
      <c r="P43" s="6">
        <v>0</v>
      </c>
      <c r="Q43" s="6">
        <v>0</v>
      </c>
      <c r="R43" s="6"/>
      <c r="S43" s="6"/>
      <c r="T43" s="6">
        <f t="shared" si="4"/>
        <v>0</v>
      </c>
      <c r="U43" s="6"/>
      <c r="V43" s="6">
        <f>B43*V$2</f>
        <v>77400</v>
      </c>
      <c r="W43" s="6">
        <v>0</v>
      </c>
      <c r="X43" s="6"/>
      <c r="Y43" s="6"/>
      <c r="Z43" s="108">
        <f t="shared" si="6"/>
        <v>322500</v>
      </c>
      <c r="AA43" s="234" t="s">
        <v>102</v>
      </c>
    </row>
    <row r="44" spans="1:32" ht="15.75" thickBot="1">
      <c r="A44" s="109"/>
      <c r="B44" s="30">
        <f aca="true" t="shared" si="12" ref="B44:Y44">SUBTOTAL(109,B6:B43)</f>
        <v>35929</v>
      </c>
      <c r="C44" s="30">
        <f t="shared" si="12"/>
        <v>0</v>
      </c>
      <c r="D44" s="49">
        <f t="shared" si="12"/>
        <v>3592900</v>
      </c>
      <c r="E44" s="49">
        <f t="shared" si="12"/>
        <v>3082900</v>
      </c>
      <c r="F44" s="49">
        <f t="shared" si="12"/>
        <v>6675800</v>
      </c>
      <c r="G44" s="49">
        <f t="shared" si="12"/>
        <v>260258</v>
      </c>
      <c r="H44" s="49">
        <f t="shared" si="12"/>
        <v>8533530</v>
      </c>
      <c r="I44" s="49">
        <f t="shared" si="12"/>
        <v>4419250</v>
      </c>
      <c r="J44" s="49">
        <f t="shared" si="12"/>
        <v>18589200</v>
      </c>
      <c r="K44" s="49">
        <f t="shared" si="12"/>
        <v>39192550</v>
      </c>
      <c r="L44" s="49">
        <f t="shared" si="12"/>
        <v>160162000</v>
      </c>
      <c r="M44" s="49">
        <f t="shared" si="12"/>
        <v>4822034.437959785</v>
      </c>
      <c r="N44" s="49">
        <f>SUBTOTAL(109,N6:N43)</f>
        <v>227185034.43795976</v>
      </c>
      <c r="O44" s="49">
        <f t="shared" si="12"/>
        <v>8838500</v>
      </c>
      <c r="P44" s="49">
        <f t="shared" si="12"/>
        <v>592585</v>
      </c>
      <c r="Q44" s="49">
        <f t="shared" si="12"/>
        <v>17842789</v>
      </c>
      <c r="R44" s="49">
        <f t="shared" si="12"/>
        <v>60850003</v>
      </c>
      <c r="S44" s="49">
        <f t="shared" si="12"/>
        <v>233566000</v>
      </c>
      <c r="T44" s="49">
        <f t="shared" si="12"/>
        <v>312258792</v>
      </c>
      <c r="U44" s="49">
        <f t="shared" si="12"/>
        <v>79149000</v>
      </c>
      <c r="V44" s="49">
        <f t="shared" si="12"/>
        <v>4698150</v>
      </c>
      <c r="W44" s="49">
        <f t="shared" si="12"/>
        <v>597726</v>
      </c>
      <c r="X44" s="49">
        <f t="shared" si="12"/>
        <v>1228855</v>
      </c>
      <c r="Y44" s="49">
        <f t="shared" si="12"/>
        <v>0</v>
      </c>
      <c r="Z44" s="50">
        <f>N44+F44+Y44+O44+V44+T44+W44+P44+X44+H44+G44+U44</f>
        <v>650018230.4379598</v>
      </c>
      <c r="AA44" s="235"/>
      <c r="AF44" s="1"/>
    </row>
    <row r="45" spans="30:32" ht="15">
      <c r="AD45" s="1"/>
      <c r="AE45" s="1"/>
      <c r="AF45" s="1"/>
    </row>
    <row r="46" spans="4:35" ht="15">
      <c r="D46" s="1"/>
      <c r="H46" s="175"/>
      <c r="I46" s="175"/>
      <c r="J46" s="175"/>
      <c r="K46" s="175"/>
      <c r="L46" s="175"/>
      <c r="M46" s="176"/>
      <c r="N46" s="175"/>
      <c r="O46" s="1"/>
      <c r="P46" s="1"/>
      <c r="T46" s="1"/>
      <c r="U46" s="1"/>
      <c r="Y46" s="1"/>
      <c r="Z46" s="1"/>
      <c r="AI46" s="1"/>
    </row>
    <row r="47" spans="2:26" ht="15">
      <c r="B47" s="1"/>
      <c r="H47" s="176"/>
      <c r="I47" s="175"/>
      <c r="J47" s="175"/>
      <c r="K47" s="175"/>
      <c r="L47" s="176"/>
      <c r="M47" s="176"/>
      <c r="N47" s="175"/>
      <c r="Y47" s="1"/>
      <c r="Z47" s="1"/>
    </row>
    <row r="48" spans="8:14" ht="15">
      <c r="H48" s="176"/>
      <c r="I48" s="176"/>
      <c r="J48" s="176"/>
      <c r="K48" s="175"/>
      <c r="L48" s="176"/>
      <c r="M48" s="176"/>
      <c r="N48" s="175"/>
    </row>
    <row r="49" ht="15">
      <c r="K49" s="1"/>
    </row>
  </sheetData>
  <sheetProtection/>
  <mergeCells count="4">
    <mergeCell ref="A3:Z3"/>
    <mergeCell ref="A4:B4"/>
    <mergeCell ref="C4:F4"/>
    <mergeCell ref="A5:B5"/>
  </mergeCells>
  <printOptions/>
  <pageMargins left="0.7" right="0.7" top="0.75" bottom="0.75" header="0.3" footer="0.3"/>
  <pageSetup horizontalDpi="600" verticalDpi="600" orientation="landscape" paperSize="9" scale="51" r:id="rId1"/>
  <headerFooter>
    <oddHeader>&amp;C.../2017 (II....) számú határozat
a Marcali Kistérségi Többcélú Társulás
2017. évi költségvetéséről
</oddHead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T65"/>
  <sheetViews>
    <sheetView view="pageBreakPreview" zoomScale="60" workbookViewId="0" topLeftCell="A1">
      <selection activeCell="A1" sqref="A1"/>
    </sheetView>
  </sheetViews>
  <sheetFormatPr defaultColWidth="9.140625" defaultRowHeight="15"/>
  <cols>
    <col min="1" max="1" width="62.140625" style="0" customWidth="1"/>
    <col min="6" max="6" width="9.7109375" style="0" bestFit="1" customWidth="1"/>
  </cols>
  <sheetData>
    <row r="1" spans="1:14" ht="15.75" thickBot="1">
      <c r="A1" s="4" t="s">
        <v>206</v>
      </c>
      <c r="N1" s="17" t="s">
        <v>21</v>
      </c>
    </row>
    <row r="2" spans="1:14" ht="15">
      <c r="A2" s="68" t="s">
        <v>63</v>
      </c>
      <c r="B2" s="69" t="s">
        <v>38</v>
      </c>
      <c r="C2" s="69" t="s">
        <v>39</v>
      </c>
      <c r="D2" s="69" t="s">
        <v>40</v>
      </c>
      <c r="E2" s="69" t="s">
        <v>41</v>
      </c>
      <c r="F2" s="69" t="s">
        <v>42</v>
      </c>
      <c r="G2" s="69" t="s">
        <v>43</v>
      </c>
      <c r="H2" s="69" t="s">
        <v>44</v>
      </c>
      <c r="I2" s="69" t="s">
        <v>45</v>
      </c>
      <c r="J2" s="69" t="s">
        <v>46</v>
      </c>
      <c r="K2" s="69" t="s">
        <v>47</v>
      </c>
      <c r="L2" s="69" t="s">
        <v>48</v>
      </c>
      <c r="M2" s="69" t="s">
        <v>49</v>
      </c>
      <c r="N2" s="70" t="s">
        <v>1</v>
      </c>
    </row>
    <row r="3" spans="1:14" ht="15">
      <c r="A3" s="13" t="s">
        <v>2</v>
      </c>
      <c r="B3" s="10">
        <f>B4</f>
        <v>3712</v>
      </c>
      <c r="C3" s="10">
        <f aca="true" t="shared" si="0" ref="C3:M3">C4</f>
        <v>8064</v>
      </c>
      <c r="D3" s="10">
        <f t="shared" si="0"/>
        <v>5712</v>
      </c>
      <c r="E3" s="10">
        <f t="shared" si="0"/>
        <v>5712</v>
      </c>
      <c r="F3" s="10">
        <f t="shared" si="0"/>
        <v>5662</v>
      </c>
      <c r="G3" s="10">
        <f t="shared" si="0"/>
        <v>7927</v>
      </c>
      <c r="H3" s="10">
        <f t="shared" si="0"/>
        <v>5575</v>
      </c>
      <c r="I3" s="10">
        <f t="shared" si="0"/>
        <v>5512</v>
      </c>
      <c r="J3" s="10">
        <f t="shared" si="0"/>
        <v>5712</v>
      </c>
      <c r="K3" s="10">
        <f t="shared" si="0"/>
        <v>5712</v>
      </c>
      <c r="L3" s="10">
        <f t="shared" si="0"/>
        <v>5722</v>
      </c>
      <c r="M3" s="10">
        <f t="shared" si="0"/>
        <v>22801</v>
      </c>
      <c r="N3" s="23">
        <f aca="true" t="shared" si="1" ref="N3:N13">SUM(B3:M3)</f>
        <v>87823</v>
      </c>
    </row>
    <row r="4" spans="1:18" ht="15">
      <c r="A4" s="5" t="s">
        <v>3</v>
      </c>
      <c r="B4" s="6">
        <v>3712</v>
      </c>
      <c r="C4" s="6">
        <v>8064</v>
      </c>
      <c r="D4" s="6">
        <v>5712</v>
      </c>
      <c r="E4" s="6">
        <v>5712</v>
      </c>
      <c r="F4" s="6">
        <v>5662</v>
      </c>
      <c r="G4" s="6">
        <v>7927</v>
      </c>
      <c r="H4" s="6">
        <v>5575</v>
      </c>
      <c r="I4" s="6">
        <v>5512</v>
      </c>
      <c r="J4" s="6">
        <v>5712</v>
      </c>
      <c r="K4" s="6">
        <v>5712</v>
      </c>
      <c r="L4" s="6">
        <v>5722</v>
      </c>
      <c r="M4" s="6">
        <v>22801</v>
      </c>
      <c r="N4" s="7">
        <f t="shared" si="1"/>
        <v>87823</v>
      </c>
      <c r="Q4" s="1"/>
      <c r="R4" s="1"/>
    </row>
    <row r="5" spans="1:14" ht="15">
      <c r="A5" s="13" t="s">
        <v>171</v>
      </c>
      <c r="B5" s="10">
        <f>SUM(B6:B11)</f>
        <v>62209</v>
      </c>
      <c r="C5" s="10">
        <f aca="true" t="shared" si="2" ref="C5:M5">SUM(C6:C11)</f>
        <v>62140</v>
      </c>
      <c r="D5" s="10">
        <f t="shared" si="2"/>
        <v>67461</v>
      </c>
      <c r="E5" s="10">
        <f t="shared" si="2"/>
        <v>66191</v>
      </c>
      <c r="F5" s="10">
        <f t="shared" si="2"/>
        <v>77045</v>
      </c>
      <c r="G5" s="10">
        <f t="shared" si="2"/>
        <v>103670</v>
      </c>
      <c r="H5" s="10">
        <f t="shared" si="2"/>
        <v>67008</v>
      </c>
      <c r="I5" s="10">
        <f t="shared" si="2"/>
        <v>63967</v>
      </c>
      <c r="J5" s="10">
        <f t="shared" si="2"/>
        <v>63967</v>
      </c>
      <c r="K5" s="10">
        <f t="shared" si="2"/>
        <v>67646</v>
      </c>
      <c r="L5" s="10">
        <f t="shared" si="2"/>
        <v>63967</v>
      </c>
      <c r="M5" s="10">
        <f t="shared" si="2"/>
        <v>107522</v>
      </c>
      <c r="N5" s="23">
        <f t="shared" si="1"/>
        <v>872793</v>
      </c>
    </row>
    <row r="6" spans="1:18" ht="15">
      <c r="A6" s="5" t="s">
        <v>175</v>
      </c>
      <c r="B6" s="6">
        <v>9677</v>
      </c>
      <c r="C6" s="6">
        <f>9677-253</f>
        <v>9424</v>
      </c>
      <c r="D6" s="6">
        <v>9424</v>
      </c>
      <c r="E6" s="6">
        <v>13075</v>
      </c>
      <c r="F6" s="6">
        <v>23929</v>
      </c>
      <c r="G6" s="6">
        <v>13892</v>
      </c>
      <c r="H6" s="6">
        <v>13892</v>
      </c>
      <c r="I6" s="6">
        <v>10851</v>
      </c>
      <c r="J6" s="6">
        <v>10851</v>
      </c>
      <c r="K6" s="6">
        <v>10851</v>
      </c>
      <c r="L6" s="6">
        <v>10851</v>
      </c>
      <c r="M6" s="6">
        <v>10255</v>
      </c>
      <c r="N6" s="7">
        <f t="shared" si="1"/>
        <v>146972</v>
      </c>
      <c r="P6" s="127"/>
      <c r="Q6" s="1"/>
      <c r="R6" s="1"/>
    </row>
    <row r="7" spans="1:16" ht="15">
      <c r="A7" s="5" t="s">
        <v>176</v>
      </c>
      <c r="B7" s="6">
        <f>1952+B50</f>
        <v>2268</v>
      </c>
      <c r="C7" s="6">
        <f>1952+C50-1150</f>
        <v>2452</v>
      </c>
      <c r="D7" s="6">
        <f aca="true" t="shared" si="3" ref="D7:M7">1952+D50</f>
        <v>2452</v>
      </c>
      <c r="E7" s="6">
        <f t="shared" si="3"/>
        <v>2852</v>
      </c>
      <c r="F7" s="6">
        <f t="shared" si="3"/>
        <v>2852</v>
      </c>
      <c r="G7" s="6">
        <f t="shared" si="3"/>
        <v>2852</v>
      </c>
      <c r="H7" s="6">
        <f t="shared" si="3"/>
        <v>2852</v>
      </c>
      <c r="I7" s="6">
        <f t="shared" si="3"/>
        <v>2852</v>
      </c>
      <c r="J7" s="6">
        <f t="shared" si="3"/>
        <v>2852</v>
      </c>
      <c r="K7" s="6">
        <f t="shared" si="3"/>
        <v>2852</v>
      </c>
      <c r="L7" s="6">
        <f t="shared" si="3"/>
        <v>2852</v>
      </c>
      <c r="M7" s="6">
        <f t="shared" si="3"/>
        <v>2852</v>
      </c>
      <c r="N7" s="7">
        <f t="shared" si="1"/>
        <v>32840</v>
      </c>
      <c r="P7" s="127"/>
    </row>
    <row r="8" spans="1:16" ht="15">
      <c r="A8" s="5" t="s">
        <v>177</v>
      </c>
      <c r="B8" s="6">
        <v>50264</v>
      </c>
      <c r="C8" s="6">
        <v>50264</v>
      </c>
      <c r="D8" s="6">
        <v>50264</v>
      </c>
      <c r="E8" s="6">
        <v>50264</v>
      </c>
      <c r="F8" s="6">
        <v>50264</v>
      </c>
      <c r="G8" s="6">
        <f>81866-261</f>
        <v>81605</v>
      </c>
      <c r="H8" s="6">
        <v>50264</v>
      </c>
      <c r="I8" s="6">
        <v>50264</v>
      </c>
      <c r="J8" s="6">
        <v>50264</v>
      </c>
      <c r="K8" s="6">
        <v>50264</v>
      </c>
      <c r="L8" s="6">
        <v>50264</v>
      </c>
      <c r="M8" s="6">
        <f>73424-7651</f>
        <v>65773</v>
      </c>
      <c r="N8" s="7">
        <f t="shared" si="1"/>
        <v>650018</v>
      </c>
      <c r="P8" s="127"/>
    </row>
    <row r="9" spans="1:17" ht="15">
      <c r="A9" s="5" t="s">
        <v>178</v>
      </c>
      <c r="B9" s="6"/>
      <c r="C9" s="6"/>
      <c r="D9" s="6">
        <v>5321</v>
      </c>
      <c r="E9" s="6"/>
      <c r="F9" s="6"/>
      <c r="G9" s="6">
        <v>5321</v>
      </c>
      <c r="H9" s="6"/>
      <c r="I9" s="6"/>
      <c r="J9" s="6"/>
      <c r="K9" s="6">
        <v>3679</v>
      </c>
      <c r="L9" s="6"/>
      <c r="M9" s="6">
        <v>28642</v>
      </c>
      <c r="N9" s="7">
        <f t="shared" si="1"/>
        <v>42963</v>
      </c>
      <c r="P9" s="127"/>
      <c r="Q9" s="1"/>
    </row>
    <row r="10" spans="1:14" ht="15">
      <c r="A10" s="5" t="s">
        <v>179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f t="shared" si="1"/>
        <v>0</v>
      </c>
    </row>
    <row r="11" spans="1:17" ht="15">
      <c r="A11" s="5" t="s">
        <v>180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f t="shared" si="1"/>
        <v>0</v>
      </c>
      <c r="Q11" s="1"/>
    </row>
    <row r="12" spans="1:14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 t="shared" si="1"/>
        <v>0</v>
      </c>
    </row>
    <row r="13" spans="1:14" ht="15">
      <c r="A13" s="13" t="s">
        <v>172</v>
      </c>
      <c r="B13" s="10">
        <f aca="true" t="shared" si="4" ref="B13:M13">SUM(B14:B15)</f>
        <v>0</v>
      </c>
      <c r="C13" s="10">
        <f t="shared" si="4"/>
        <v>0</v>
      </c>
      <c r="D13" s="10">
        <f t="shared" si="4"/>
        <v>0</v>
      </c>
      <c r="E13" s="10">
        <f t="shared" si="4"/>
        <v>0</v>
      </c>
      <c r="F13" s="10">
        <f t="shared" si="4"/>
        <v>0</v>
      </c>
      <c r="G13" s="10">
        <f t="shared" si="4"/>
        <v>0</v>
      </c>
      <c r="H13" s="10">
        <f t="shared" si="4"/>
        <v>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  <c r="N13" s="23">
        <f t="shared" si="1"/>
        <v>0</v>
      </c>
    </row>
    <row r="14" spans="1:14" ht="15">
      <c r="A14" s="5" t="s">
        <v>188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f>SUM(B14:M14)</f>
        <v>0</v>
      </c>
    </row>
    <row r="15" spans="1:14" ht="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>
        <f>SUM(B15:M15)</f>
        <v>0</v>
      </c>
    </row>
    <row r="16" spans="1:14" ht="15">
      <c r="A16" s="13" t="s">
        <v>173</v>
      </c>
      <c r="B16" s="10">
        <f>SUM(B17:B18)</f>
        <v>0</v>
      </c>
      <c r="C16" s="10">
        <f aca="true" t="shared" si="5" ref="C16:M16">SUM(C17:C18)</f>
        <v>0</v>
      </c>
      <c r="D16" s="10">
        <f t="shared" si="5"/>
        <v>0</v>
      </c>
      <c r="E16" s="10">
        <f t="shared" si="5"/>
        <v>0</v>
      </c>
      <c r="F16" s="10">
        <f t="shared" si="5"/>
        <v>0</v>
      </c>
      <c r="G16" s="10">
        <f t="shared" si="5"/>
        <v>0</v>
      </c>
      <c r="H16" s="10">
        <f t="shared" si="5"/>
        <v>0</v>
      </c>
      <c r="I16" s="10">
        <f t="shared" si="5"/>
        <v>0</v>
      </c>
      <c r="J16" s="10">
        <f t="shared" si="5"/>
        <v>0</v>
      </c>
      <c r="K16" s="10">
        <f t="shared" si="5"/>
        <v>0</v>
      </c>
      <c r="L16" s="10">
        <f t="shared" si="5"/>
        <v>0</v>
      </c>
      <c r="M16" s="10">
        <f t="shared" si="5"/>
        <v>0</v>
      </c>
      <c r="N16" s="23">
        <f aca="true" t="shared" si="6" ref="N16:N27">SUM(B16:M16)</f>
        <v>0</v>
      </c>
    </row>
    <row r="17" spans="1:14" ht="15">
      <c r="A17" s="5" t="s">
        <v>193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7" ht="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Q18" s="1"/>
    </row>
    <row r="19" spans="1:14" ht="15">
      <c r="A19" s="13" t="s">
        <v>174</v>
      </c>
      <c r="B19" s="10">
        <f>SUM(B20:B26)</f>
        <v>0</v>
      </c>
      <c r="C19" s="10">
        <f aca="true" t="shared" si="7" ref="C19:M19">SUM(C20:C26)</f>
        <v>0</v>
      </c>
      <c r="D19" s="10">
        <f t="shared" si="7"/>
        <v>0</v>
      </c>
      <c r="E19" s="10">
        <f t="shared" si="7"/>
        <v>0</v>
      </c>
      <c r="F19" s="10">
        <f t="shared" si="7"/>
        <v>0</v>
      </c>
      <c r="G19" s="10">
        <f t="shared" si="7"/>
        <v>0</v>
      </c>
      <c r="H19" s="10">
        <f t="shared" si="7"/>
        <v>0</v>
      </c>
      <c r="I19" s="10">
        <f t="shared" si="7"/>
        <v>0</v>
      </c>
      <c r="J19" s="10">
        <f t="shared" si="7"/>
        <v>0</v>
      </c>
      <c r="K19" s="10">
        <f t="shared" si="7"/>
        <v>0</v>
      </c>
      <c r="L19" s="10">
        <f t="shared" si="7"/>
        <v>0</v>
      </c>
      <c r="M19" s="10">
        <f t="shared" si="7"/>
        <v>0</v>
      </c>
      <c r="N19" s="23">
        <f t="shared" si="6"/>
        <v>0</v>
      </c>
    </row>
    <row r="20" spans="1:14" ht="15">
      <c r="A20" s="5" t="s">
        <v>181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 t="shared" si="6"/>
        <v>0</v>
      </c>
    </row>
    <row r="21" spans="1:14" ht="15">
      <c r="A21" s="5" t="s">
        <v>182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 t="shared" si="6"/>
        <v>0</v>
      </c>
    </row>
    <row r="22" spans="1:14" ht="15">
      <c r="A22" s="5" t="s">
        <v>183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>
        <f t="shared" si="6"/>
        <v>0</v>
      </c>
    </row>
    <row r="23" spans="1:20" ht="15">
      <c r="A23" s="5" t="s">
        <v>184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f t="shared" si="6"/>
        <v>0</v>
      </c>
      <c r="S23" s="1"/>
      <c r="T23" s="1"/>
    </row>
    <row r="24" spans="1:14" ht="15">
      <c r="A24" s="5" t="s">
        <v>185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f t="shared" si="6"/>
        <v>0</v>
      </c>
    </row>
    <row r="25" spans="1:14" ht="15">
      <c r="A25" s="5" t="s">
        <v>186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 t="shared" si="6"/>
        <v>0</v>
      </c>
    </row>
    <row r="26" spans="1:14" ht="1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 t="shared" si="6"/>
        <v>0</v>
      </c>
    </row>
    <row r="27" spans="1:14" ht="15">
      <c r="A27" s="13" t="s">
        <v>187</v>
      </c>
      <c r="B27" s="10">
        <f>SUM(B28:B29)</f>
        <v>0</v>
      </c>
      <c r="C27" s="10">
        <f aca="true" t="shared" si="8" ref="C27:M27">SUM(C28:C29)</f>
        <v>0</v>
      </c>
      <c r="D27" s="10">
        <f t="shared" si="8"/>
        <v>0</v>
      </c>
      <c r="E27" s="10">
        <f t="shared" si="8"/>
        <v>0</v>
      </c>
      <c r="F27" s="10">
        <f t="shared" si="8"/>
        <v>0</v>
      </c>
      <c r="G27" s="10">
        <f t="shared" si="8"/>
        <v>0</v>
      </c>
      <c r="H27" s="10">
        <f t="shared" si="8"/>
        <v>0</v>
      </c>
      <c r="I27" s="10">
        <f t="shared" si="8"/>
        <v>0</v>
      </c>
      <c r="J27" s="10">
        <f t="shared" si="8"/>
        <v>0</v>
      </c>
      <c r="K27" s="10">
        <f t="shared" si="8"/>
        <v>0</v>
      </c>
      <c r="L27" s="10">
        <f t="shared" si="8"/>
        <v>0</v>
      </c>
      <c r="M27" s="10">
        <f t="shared" si="8"/>
        <v>0</v>
      </c>
      <c r="N27" s="23">
        <f t="shared" si="6"/>
        <v>0</v>
      </c>
    </row>
    <row r="28" spans="1:14" ht="15">
      <c r="A28" s="5" t="s">
        <v>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pans="1:14" ht="15">
      <c r="A29" s="5" t="s">
        <v>151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ht="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</row>
    <row r="31" spans="1:14" ht="15">
      <c r="A31" s="13" t="s">
        <v>189</v>
      </c>
      <c r="B31" s="10">
        <f>SUM(B32)</f>
        <v>0</v>
      </c>
      <c r="C31" s="10">
        <f aca="true" t="shared" si="9" ref="C31:M31">SUM(C32)</f>
        <v>0</v>
      </c>
      <c r="D31" s="10">
        <f t="shared" si="9"/>
        <v>0</v>
      </c>
      <c r="E31" s="10">
        <f t="shared" si="9"/>
        <v>0</v>
      </c>
      <c r="F31" s="10">
        <f t="shared" si="9"/>
        <v>0</v>
      </c>
      <c r="G31" s="10">
        <f t="shared" si="9"/>
        <v>0</v>
      </c>
      <c r="H31" s="10">
        <f t="shared" si="9"/>
        <v>0</v>
      </c>
      <c r="I31" s="10">
        <f t="shared" si="9"/>
        <v>0</v>
      </c>
      <c r="J31" s="10">
        <f t="shared" si="9"/>
        <v>0</v>
      </c>
      <c r="K31" s="10">
        <f t="shared" si="9"/>
        <v>0</v>
      </c>
      <c r="L31" s="10">
        <f t="shared" si="9"/>
        <v>0</v>
      </c>
      <c r="M31" s="10">
        <f t="shared" si="9"/>
        <v>0</v>
      </c>
      <c r="N31" s="23">
        <f>SUM(B31:M31)</f>
        <v>0</v>
      </c>
    </row>
    <row r="32" spans="1:14" ht="15">
      <c r="A32" s="5" t="s">
        <v>190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ht="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ht="26.25">
      <c r="A34" s="13" t="s">
        <v>5</v>
      </c>
      <c r="B34" s="10">
        <f>B35+B38</f>
        <v>15595</v>
      </c>
      <c r="C34" s="10">
        <f aca="true" t="shared" si="10" ref="C34:M34">C35+C38</f>
        <v>0</v>
      </c>
      <c r="D34" s="10">
        <f t="shared" si="10"/>
        <v>0</v>
      </c>
      <c r="E34" s="10">
        <f t="shared" si="10"/>
        <v>0</v>
      </c>
      <c r="F34" s="10">
        <f t="shared" si="10"/>
        <v>0</v>
      </c>
      <c r="G34" s="10">
        <f t="shared" si="10"/>
        <v>0</v>
      </c>
      <c r="H34" s="10">
        <f t="shared" si="10"/>
        <v>0</v>
      </c>
      <c r="I34" s="10">
        <f t="shared" si="10"/>
        <v>0</v>
      </c>
      <c r="J34" s="10">
        <f t="shared" si="10"/>
        <v>0</v>
      </c>
      <c r="K34" s="10">
        <f t="shared" si="10"/>
        <v>0</v>
      </c>
      <c r="L34" s="10">
        <f t="shared" si="10"/>
        <v>0</v>
      </c>
      <c r="M34" s="10">
        <f t="shared" si="10"/>
        <v>0</v>
      </c>
      <c r="N34" s="23">
        <f aca="true" t="shared" si="11" ref="N34:N45">SUM(B34:M34)</f>
        <v>15595</v>
      </c>
    </row>
    <row r="35" spans="1:14" ht="26.25">
      <c r="A35" s="8" t="s">
        <v>6</v>
      </c>
      <c r="B35" s="6">
        <f>SUM(B36:B37)</f>
        <v>15595</v>
      </c>
      <c r="C35" s="6">
        <f aca="true" t="shared" si="12" ref="C35:M35">SUM(C36:C37)</f>
        <v>0</v>
      </c>
      <c r="D35" s="6">
        <f t="shared" si="12"/>
        <v>0</v>
      </c>
      <c r="E35" s="6">
        <f t="shared" si="12"/>
        <v>0</v>
      </c>
      <c r="F35" s="6">
        <f t="shared" si="12"/>
        <v>0</v>
      </c>
      <c r="G35" s="6">
        <f t="shared" si="12"/>
        <v>0</v>
      </c>
      <c r="H35" s="6">
        <f t="shared" si="12"/>
        <v>0</v>
      </c>
      <c r="I35" s="6">
        <f t="shared" si="12"/>
        <v>0</v>
      </c>
      <c r="J35" s="6">
        <f t="shared" si="12"/>
        <v>0</v>
      </c>
      <c r="K35" s="6">
        <f t="shared" si="12"/>
        <v>0</v>
      </c>
      <c r="L35" s="6">
        <f t="shared" si="12"/>
        <v>0</v>
      </c>
      <c r="M35" s="6">
        <f t="shared" si="12"/>
        <v>0</v>
      </c>
      <c r="N35" s="7">
        <f t="shared" si="11"/>
        <v>15595</v>
      </c>
    </row>
    <row r="36" spans="1:14" ht="15">
      <c r="A36" s="5" t="s">
        <v>7</v>
      </c>
      <c r="B36" s="76">
        <v>15595</v>
      </c>
      <c r="C36" s="76">
        <v>0</v>
      </c>
      <c r="D36" s="76"/>
      <c r="E36" s="6"/>
      <c r="F36" s="6"/>
      <c r="G36" s="6"/>
      <c r="H36" s="6"/>
      <c r="I36" s="6"/>
      <c r="J36" s="6"/>
      <c r="K36" s="6"/>
      <c r="L36" s="6"/>
      <c r="M36" s="6"/>
      <c r="N36" s="7">
        <f t="shared" si="11"/>
        <v>15595</v>
      </c>
    </row>
    <row r="37" spans="1:14" ht="15">
      <c r="A37" s="5" t="s">
        <v>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>
        <f t="shared" si="11"/>
        <v>0</v>
      </c>
    </row>
    <row r="38" spans="1:14" ht="15">
      <c r="A38" s="75" t="s">
        <v>9</v>
      </c>
      <c r="B38" s="76">
        <f>SUM(B39:B40)</f>
        <v>0</v>
      </c>
      <c r="C38" s="76">
        <f aca="true" t="shared" si="13" ref="C38:M38">SUM(C39:C40)</f>
        <v>0</v>
      </c>
      <c r="D38" s="76">
        <f t="shared" si="13"/>
        <v>0</v>
      </c>
      <c r="E38" s="76">
        <f t="shared" si="13"/>
        <v>0</v>
      </c>
      <c r="F38" s="76">
        <f t="shared" si="13"/>
        <v>0</v>
      </c>
      <c r="G38" s="76">
        <f t="shared" si="13"/>
        <v>0</v>
      </c>
      <c r="H38" s="76">
        <f t="shared" si="13"/>
        <v>0</v>
      </c>
      <c r="I38" s="76">
        <f t="shared" si="13"/>
        <v>0</v>
      </c>
      <c r="J38" s="76">
        <f t="shared" si="13"/>
        <v>0</v>
      </c>
      <c r="K38" s="76">
        <f t="shared" si="13"/>
        <v>0</v>
      </c>
      <c r="L38" s="76">
        <f t="shared" si="13"/>
        <v>0</v>
      </c>
      <c r="M38" s="76">
        <f t="shared" si="13"/>
        <v>0</v>
      </c>
      <c r="N38" s="7">
        <f t="shared" si="11"/>
        <v>0</v>
      </c>
    </row>
    <row r="39" spans="1:14" ht="15">
      <c r="A39" s="5" t="s">
        <v>10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>
        <f t="shared" si="11"/>
        <v>0</v>
      </c>
    </row>
    <row r="40" spans="1:14" ht="15">
      <c r="A40" s="5" t="s">
        <v>11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>
        <f t="shared" si="11"/>
        <v>0</v>
      </c>
    </row>
    <row r="41" spans="1:14" ht="15">
      <c r="A41" s="221" t="s">
        <v>239</v>
      </c>
      <c r="B41" s="10">
        <f>B42+B43</f>
        <v>0</v>
      </c>
      <c r="C41" s="10">
        <f aca="true" t="shared" si="14" ref="C41:N41">C42+C43</f>
        <v>0</v>
      </c>
      <c r="D41" s="10">
        <f t="shared" si="14"/>
        <v>0</v>
      </c>
      <c r="E41" s="10">
        <f t="shared" si="14"/>
        <v>0</v>
      </c>
      <c r="F41" s="10">
        <f t="shared" si="14"/>
        <v>0</v>
      </c>
      <c r="G41" s="10">
        <f t="shared" si="14"/>
        <v>0</v>
      </c>
      <c r="H41" s="10">
        <f t="shared" si="14"/>
        <v>0</v>
      </c>
      <c r="I41" s="10">
        <f t="shared" si="14"/>
        <v>0</v>
      </c>
      <c r="J41" s="10">
        <f t="shared" si="14"/>
        <v>0</v>
      </c>
      <c r="K41" s="10">
        <f t="shared" si="14"/>
        <v>0</v>
      </c>
      <c r="L41" s="10">
        <f t="shared" si="14"/>
        <v>0</v>
      </c>
      <c r="M41" s="10">
        <f t="shared" si="14"/>
        <v>0</v>
      </c>
      <c r="N41" s="23">
        <f t="shared" si="14"/>
        <v>0</v>
      </c>
    </row>
    <row r="42" spans="1:14" ht="15">
      <c r="A42" s="8" t="s">
        <v>240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>
        <f>SUM(B42:M42)</f>
        <v>0</v>
      </c>
    </row>
    <row r="43" spans="1:14" ht="15">
      <c r="A43" s="8" t="s">
        <v>241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>
        <f>SUM(B43:M43)</f>
        <v>0</v>
      </c>
    </row>
    <row r="44" spans="1:14" ht="15">
      <c r="A44" s="71" t="s">
        <v>50</v>
      </c>
      <c r="B44" s="54">
        <f>B34+B19+B16+B13+B5+B3+B27+B31+B41</f>
        <v>81516</v>
      </c>
      <c r="C44" s="54">
        <f aca="true" t="shared" si="15" ref="C44:N44">C34+C19+C16+C13+C5+C3+C27+C31+C41</f>
        <v>70204</v>
      </c>
      <c r="D44" s="54">
        <f t="shared" si="15"/>
        <v>73173</v>
      </c>
      <c r="E44" s="54">
        <f t="shared" si="15"/>
        <v>71903</v>
      </c>
      <c r="F44" s="54">
        <f t="shared" si="15"/>
        <v>82707</v>
      </c>
      <c r="G44" s="54">
        <f t="shared" si="15"/>
        <v>111597</v>
      </c>
      <c r="H44" s="54">
        <f t="shared" si="15"/>
        <v>72583</v>
      </c>
      <c r="I44" s="54">
        <f t="shared" si="15"/>
        <v>69479</v>
      </c>
      <c r="J44" s="54">
        <f t="shared" si="15"/>
        <v>69679</v>
      </c>
      <c r="K44" s="54">
        <f t="shared" si="15"/>
        <v>73358</v>
      </c>
      <c r="L44" s="54">
        <f t="shared" si="15"/>
        <v>69689</v>
      </c>
      <c r="M44" s="54">
        <f t="shared" si="15"/>
        <v>130323</v>
      </c>
      <c r="N44" s="55">
        <f t="shared" si="15"/>
        <v>976211</v>
      </c>
    </row>
    <row r="45" spans="1:14" ht="15">
      <c r="A45" s="74" t="s">
        <v>32</v>
      </c>
      <c r="B45" s="10">
        <f aca="true" t="shared" si="16" ref="B45:L45">SUM(B46:B51)</f>
        <v>58697</v>
      </c>
      <c r="C45" s="10">
        <f t="shared" si="16"/>
        <v>53031</v>
      </c>
      <c r="D45" s="10">
        <f t="shared" si="16"/>
        <v>75906</v>
      </c>
      <c r="E45" s="10">
        <f t="shared" si="16"/>
        <v>76316</v>
      </c>
      <c r="F45" s="10">
        <f t="shared" si="16"/>
        <v>87500</v>
      </c>
      <c r="G45" s="10">
        <f t="shared" si="16"/>
        <v>76306</v>
      </c>
      <c r="H45" s="10">
        <f t="shared" si="16"/>
        <v>76316</v>
      </c>
      <c r="I45" s="10">
        <f t="shared" si="16"/>
        <v>76306</v>
      </c>
      <c r="J45" s="10">
        <f t="shared" si="16"/>
        <v>79589</v>
      </c>
      <c r="K45" s="10">
        <f t="shared" si="16"/>
        <v>81968</v>
      </c>
      <c r="L45" s="10">
        <f t="shared" si="16"/>
        <v>95505</v>
      </c>
      <c r="M45" s="10">
        <f>SUM(M46:M51)</f>
        <v>77189</v>
      </c>
      <c r="N45" s="23">
        <f t="shared" si="11"/>
        <v>914629</v>
      </c>
    </row>
    <row r="46" spans="1:18" ht="15">
      <c r="A46" s="42" t="s">
        <v>18</v>
      </c>
      <c r="B46" s="6">
        <v>33103</v>
      </c>
      <c r="C46" s="6">
        <v>27103</v>
      </c>
      <c r="D46" s="6">
        <v>47103</v>
      </c>
      <c r="E46" s="6">
        <v>47103</v>
      </c>
      <c r="F46" s="6">
        <v>56515</v>
      </c>
      <c r="G46" s="6">
        <v>47103</v>
      </c>
      <c r="H46" s="6">
        <v>47103</v>
      </c>
      <c r="I46" s="6">
        <v>47103</v>
      </c>
      <c r="J46" s="6">
        <v>50103</v>
      </c>
      <c r="K46" s="6">
        <v>52103</v>
      </c>
      <c r="L46" s="6">
        <v>52103</v>
      </c>
      <c r="M46" s="6">
        <v>48731</v>
      </c>
      <c r="N46" s="7">
        <f aca="true" t="shared" si="17" ref="N46:N60">SUM(B46:M46)</f>
        <v>555276</v>
      </c>
      <c r="P46" s="127"/>
      <c r="Q46" s="1"/>
      <c r="R46" s="1"/>
    </row>
    <row r="47" spans="1:20" ht="15">
      <c r="A47" s="42" t="s">
        <v>19</v>
      </c>
      <c r="B47" s="6">
        <v>6983</v>
      </c>
      <c r="C47" s="6">
        <v>5983</v>
      </c>
      <c r="D47" s="6">
        <v>9983</v>
      </c>
      <c r="E47" s="6">
        <v>9983</v>
      </c>
      <c r="F47" s="6">
        <v>11765</v>
      </c>
      <c r="G47" s="6">
        <v>9983</v>
      </c>
      <c r="H47" s="6">
        <v>9983</v>
      </c>
      <c r="I47" s="6">
        <v>9983</v>
      </c>
      <c r="J47" s="6">
        <v>10248</v>
      </c>
      <c r="K47" s="6">
        <v>10645</v>
      </c>
      <c r="L47" s="6">
        <v>10645</v>
      </c>
      <c r="M47" s="6">
        <v>9238</v>
      </c>
      <c r="N47" s="7">
        <f t="shared" si="17"/>
        <v>115422</v>
      </c>
      <c r="P47" s="127"/>
      <c r="Q47" s="1"/>
      <c r="T47" s="1"/>
    </row>
    <row r="48" spans="1:18" ht="15">
      <c r="A48" s="42" t="s">
        <v>20</v>
      </c>
      <c r="B48" s="6">
        <v>18295</v>
      </c>
      <c r="C48" s="6">
        <v>18295</v>
      </c>
      <c r="D48" s="6">
        <v>18295</v>
      </c>
      <c r="E48" s="6">
        <v>18305</v>
      </c>
      <c r="F48" s="6">
        <v>18295</v>
      </c>
      <c r="G48" s="6">
        <v>18295</v>
      </c>
      <c r="H48" s="6">
        <v>18305</v>
      </c>
      <c r="I48" s="6">
        <v>18295</v>
      </c>
      <c r="J48" s="6">
        <v>18313</v>
      </c>
      <c r="K48" s="6">
        <v>18295</v>
      </c>
      <c r="L48" s="6">
        <v>18295</v>
      </c>
      <c r="M48" s="6">
        <v>18295</v>
      </c>
      <c r="N48" s="7">
        <f t="shared" si="17"/>
        <v>219578</v>
      </c>
      <c r="P48" s="127"/>
      <c r="Q48" s="127"/>
      <c r="R48" s="1"/>
    </row>
    <row r="49" spans="1:16" ht="15">
      <c r="A49" s="65" t="s">
        <v>147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>
        <v>13537</v>
      </c>
      <c r="M49" s="6"/>
      <c r="N49" s="7">
        <f t="shared" si="17"/>
        <v>13537</v>
      </c>
      <c r="P49" s="127"/>
    </row>
    <row r="50" spans="1:16" ht="15">
      <c r="A50" s="42" t="s">
        <v>148</v>
      </c>
      <c r="B50" s="6">
        <v>316</v>
      </c>
      <c r="C50" s="6">
        <v>1650</v>
      </c>
      <c r="D50" s="6">
        <v>500</v>
      </c>
      <c r="E50" s="6">
        <v>900</v>
      </c>
      <c r="F50" s="6">
        <v>900</v>
      </c>
      <c r="G50" s="6">
        <v>900</v>
      </c>
      <c r="H50" s="6">
        <v>900</v>
      </c>
      <c r="I50" s="6">
        <v>900</v>
      </c>
      <c r="J50" s="6">
        <v>900</v>
      </c>
      <c r="K50" s="6">
        <v>900</v>
      </c>
      <c r="L50" s="6">
        <v>900</v>
      </c>
      <c r="M50" s="6">
        <v>900</v>
      </c>
      <c r="N50" s="7">
        <f t="shared" si="17"/>
        <v>10566</v>
      </c>
      <c r="P50" s="127"/>
    </row>
    <row r="51" spans="1:16" ht="15">
      <c r="A51" s="42" t="s">
        <v>138</v>
      </c>
      <c r="B51" s="6"/>
      <c r="C51" s="6"/>
      <c r="D51" s="6">
        <v>25</v>
      </c>
      <c r="E51" s="6">
        <v>25</v>
      </c>
      <c r="F51" s="6">
        <v>25</v>
      </c>
      <c r="G51" s="6">
        <v>25</v>
      </c>
      <c r="H51" s="6">
        <v>25</v>
      </c>
      <c r="I51" s="6">
        <v>25</v>
      </c>
      <c r="J51" s="6">
        <v>25</v>
      </c>
      <c r="K51" s="6">
        <v>25</v>
      </c>
      <c r="L51" s="6">
        <v>25</v>
      </c>
      <c r="M51" s="6">
        <v>25</v>
      </c>
      <c r="N51" s="7">
        <f t="shared" si="17"/>
        <v>250</v>
      </c>
      <c r="P51" s="127"/>
    </row>
    <row r="52" spans="1:16" ht="15">
      <c r="A52" s="73" t="s">
        <v>37</v>
      </c>
      <c r="B52" s="10">
        <f>SUM(B53:B55)</f>
        <v>0</v>
      </c>
      <c r="C52" s="10">
        <f aca="true" t="shared" si="18" ref="C52:M52">SUM(C53:C55)</f>
        <v>1654</v>
      </c>
      <c r="D52" s="10">
        <f t="shared" si="18"/>
        <v>6377</v>
      </c>
      <c r="E52" s="10">
        <f t="shared" si="18"/>
        <v>5000</v>
      </c>
      <c r="F52" s="10">
        <f t="shared" si="18"/>
        <v>4000</v>
      </c>
      <c r="G52" s="10">
        <f t="shared" si="18"/>
        <v>687</v>
      </c>
      <c r="H52" s="10">
        <f t="shared" si="18"/>
        <v>0</v>
      </c>
      <c r="I52" s="10">
        <f t="shared" si="18"/>
        <v>0</v>
      </c>
      <c r="J52" s="10">
        <f t="shared" si="18"/>
        <v>0</v>
      </c>
      <c r="K52" s="10">
        <f t="shared" si="18"/>
        <v>0</v>
      </c>
      <c r="L52" s="10">
        <f t="shared" si="18"/>
        <v>160</v>
      </c>
      <c r="M52" s="10">
        <f t="shared" si="18"/>
        <v>0</v>
      </c>
      <c r="N52" s="23">
        <f t="shared" si="17"/>
        <v>17878</v>
      </c>
      <c r="P52" s="127"/>
    </row>
    <row r="53" spans="1:17" ht="15">
      <c r="A53" s="19" t="s">
        <v>140</v>
      </c>
      <c r="B53" s="6"/>
      <c r="C53" s="6">
        <v>1100</v>
      </c>
      <c r="D53" s="6">
        <v>5877</v>
      </c>
      <c r="E53" s="6">
        <v>5000</v>
      </c>
      <c r="F53" s="6">
        <v>4000</v>
      </c>
      <c r="G53" s="6"/>
      <c r="H53" s="6"/>
      <c r="I53" s="6"/>
      <c r="J53" s="6"/>
      <c r="K53" s="6"/>
      <c r="L53" s="6"/>
      <c r="M53" s="6"/>
      <c r="N53" s="7">
        <f t="shared" si="17"/>
        <v>15977</v>
      </c>
      <c r="P53" s="127"/>
      <c r="Q53" s="1"/>
    </row>
    <row r="54" spans="1:16" ht="15">
      <c r="A54" s="19" t="s">
        <v>143</v>
      </c>
      <c r="B54" s="6"/>
      <c r="C54" s="6">
        <v>554</v>
      </c>
      <c r="D54" s="6">
        <v>500</v>
      </c>
      <c r="E54" s="6"/>
      <c r="F54" s="6"/>
      <c r="G54" s="6">
        <v>687</v>
      </c>
      <c r="H54" s="6"/>
      <c r="I54" s="6"/>
      <c r="J54" s="6"/>
      <c r="K54" s="6"/>
      <c r="L54" s="6">
        <v>160</v>
      </c>
      <c r="M54" s="6"/>
      <c r="N54" s="7">
        <f t="shared" si="17"/>
        <v>1901</v>
      </c>
      <c r="P54" s="127"/>
    </row>
    <row r="55" spans="1:14" ht="15">
      <c r="A55" s="21" t="s">
        <v>156</v>
      </c>
      <c r="B55" s="6">
        <f aca="true" t="shared" si="19" ref="B55:M55">SUM(B56:B56)</f>
        <v>0</v>
      </c>
      <c r="C55" s="6">
        <f t="shared" si="19"/>
        <v>0</v>
      </c>
      <c r="D55" s="6">
        <f t="shared" si="19"/>
        <v>0</v>
      </c>
      <c r="E55" s="6">
        <f t="shared" si="19"/>
        <v>0</v>
      </c>
      <c r="F55" s="6">
        <f t="shared" si="19"/>
        <v>0</v>
      </c>
      <c r="G55" s="6">
        <f t="shared" si="19"/>
        <v>0</v>
      </c>
      <c r="H55" s="6">
        <f t="shared" si="19"/>
        <v>0</v>
      </c>
      <c r="I55" s="6">
        <f t="shared" si="19"/>
        <v>0</v>
      </c>
      <c r="J55" s="6">
        <f t="shared" si="19"/>
        <v>0</v>
      </c>
      <c r="K55" s="6">
        <f t="shared" si="19"/>
        <v>0</v>
      </c>
      <c r="L55" s="6">
        <f t="shared" si="19"/>
        <v>0</v>
      </c>
      <c r="M55" s="6">
        <f t="shared" si="19"/>
        <v>0</v>
      </c>
      <c r="N55" s="7">
        <f t="shared" si="17"/>
        <v>0</v>
      </c>
    </row>
    <row r="56" spans="1:14" ht="15">
      <c r="A56" s="21" t="s">
        <v>157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>
        <f t="shared" si="17"/>
        <v>0</v>
      </c>
    </row>
    <row r="57" spans="1:14" ht="15">
      <c r="A57" s="22" t="s">
        <v>198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>
        <f>35217-261-7651</f>
        <v>27305</v>
      </c>
      <c r="N57" s="23">
        <f t="shared" si="17"/>
        <v>27305</v>
      </c>
    </row>
    <row r="58" spans="1:14" ht="15">
      <c r="A58" s="22" t="s">
        <v>199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>
        <v>16399</v>
      </c>
      <c r="N58" s="23">
        <f t="shared" si="17"/>
        <v>16399</v>
      </c>
    </row>
    <row r="59" spans="1:14" ht="15">
      <c r="A59" s="213" t="s">
        <v>242</v>
      </c>
      <c r="B59" s="226">
        <f>B60</f>
        <v>0</v>
      </c>
      <c r="C59" s="226">
        <f aca="true" t="shared" si="20" ref="C59:M59">C60</f>
        <v>0</v>
      </c>
      <c r="D59" s="226">
        <f t="shared" si="20"/>
        <v>0</v>
      </c>
      <c r="E59" s="226">
        <f t="shared" si="20"/>
        <v>0</v>
      </c>
      <c r="F59" s="226">
        <f t="shared" si="20"/>
        <v>0</v>
      </c>
      <c r="G59" s="226">
        <f t="shared" si="20"/>
        <v>0</v>
      </c>
      <c r="H59" s="226">
        <f t="shared" si="20"/>
        <v>0</v>
      </c>
      <c r="I59" s="226">
        <f t="shared" si="20"/>
        <v>0</v>
      </c>
      <c r="J59" s="226">
        <f t="shared" si="20"/>
        <v>0</v>
      </c>
      <c r="K59" s="226">
        <f t="shared" si="20"/>
        <v>0</v>
      </c>
      <c r="L59" s="226">
        <f t="shared" si="20"/>
        <v>0</v>
      </c>
      <c r="M59" s="226">
        <f t="shared" si="20"/>
        <v>0</v>
      </c>
      <c r="N59" s="227">
        <f t="shared" si="17"/>
        <v>0</v>
      </c>
    </row>
    <row r="60" spans="1:14" ht="25.5">
      <c r="A60" s="220" t="s">
        <v>243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9">
        <f t="shared" si="17"/>
        <v>0</v>
      </c>
    </row>
    <row r="61" spans="1:14" ht="15.75" thickBot="1">
      <c r="A61" s="58" t="s">
        <v>51</v>
      </c>
      <c r="B61" s="30">
        <f>B58+B57+B52+B45+B59</f>
        <v>58697</v>
      </c>
      <c r="C61" s="30">
        <f aca="true" t="shared" si="21" ref="C61:M61">C58+C57+C52+C45+C59</f>
        <v>54685</v>
      </c>
      <c r="D61" s="30">
        <f t="shared" si="21"/>
        <v>82283</v>
      </c>
      <c r="E61" s="30">
        <f t="shared" si="21"/>
        <v>81316</v>
      </c>
      <c r="F61" s="30">
        <f t="shared" si="21"/>
        <v>91500</v>
      </c>
      <c r="G61" s="30">
        <f t="shared" si="21"/>
        <v>76993</v>
      </c>
      <c r="H61" s="30">
        <f t="shared" si="21"/>
        <v>76316</v>
      </c>
      <c r="I61" s="30">
        <f t="shared" si="21"/>
        <v>76306</v>
      </c>
      <c r="J61" s="30">
        <f t="shared" si="21"/>
        <v>79589</v>
      </c>
      <c r="K61" s="30">
        <f t="shared" si="21"/>
        <v>81968</v>
      </c>
      <c r="L61" s="30">
        <f t="shared" si="21"/>
        <v>95665</v>
      </c>
      <c r="M61" s="30">
        <f t="shared" si="21"/>
        <v>120893</v>
      </c>
      <c r="N61" s="72">
        <f>SUM(B61:M61)</f>
        <v>976211</v>
      </c>
    </row>
    <row r="62" ht="15">
      <c r="N62" s="1"/>
    </row>
    <row r="63" spans="2:14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ht="15">
      <c r="N64" s="1"/>
    </row>
    <row r="65" ht="15">
      <c r="N65" s="1"/>
    </row>
  </sheetData>
  <sheetProtection/>
  <printOptions/>
  <pageMargins left="0.7" right="0.7" top="0.75" bottom="0.75" header="0.3" footer="0.3"/>
  <pageSetup horizontalDpi="600" verticalDpi="600" orientation="portrait" paperSize="9" scale="45" r:id="rId2"/>
  <headerFooter>
    <oddHeader>&amp;L&amp;G&amp;C.../2017 (II....) számú határozat
a Marcali Kistérségi Többcélú Társulás
2017. évi költségvetéséről
</oddHeader>
    <oddFooter>&amp;C&amp;P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70"/>
  <sheetViews>
    <sheetView view="pageBreakPreview" zoomScale="60" workbookViewId="0" topLeftCell="A1">
      <selection activeCell="B6" sqref="B6"/>
    </sheetView>
  </sheetViews>
  <sheetFormatPr defaultColWidth="9.140625" defaultRowHeight="15"/>
  <cols>
    <col min="1" max="1" width="68.00390625" style="0" customWidth="1"/>
    <col min="2" max="5" width="11.28125" style="0" customWidth="1"/>
    <col min="6" max="6" width="10.28125" style="0" customWidth="1"/>
    <col min="7" max="7" width="11.8515625" style="0" customWidth="1"/>
    <col min="8" max="8" width="9.28125" style="0" bestFit="1" customWidth="1"/>
    <col min="9" max="9" width="9.28125" style="0" customWidth="1"/>
    <col min="10" max="10" width="11.421875" style="0" customWidth="1"/>
    <col min="11" max="11" width="13.28125" style="0" customWidth="1"/>
    <col min="12" max="12" width="14.28125" style="0" customWidth="1"/>
    <col min="13" max="13" width="11.421875" style="0" customWidth="1"/>
  </cols>
  <sheetData>
    <row r="1" spans="1:13" ht="15.75" thickBot="1">
      <c r="A1" s="4" t="s">
        <v>207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 t="s">
        <v>21</v>
      </c>
    </row>
    <row r="2" spans="1:13" ht="38.25">
      <c r="A2" s="164"/>
      <c r="B2" s="252" t="s">
        <v>195</v>
      </c>
      <c r="C2" s="252"/>
      <c r="D2" s="252"/>
      <c r="E2" s="252"/>
      <c r="F2" s="252"/>
      <c r="G2" s="252"/>
      <c r="H2" s="252"/>
      <c r="I2" s="252"/>
      <c r="J2" s="252"/>
      <c r="K2" s="165" t="s">
        <v>196</v>
      </c>
      <c r="L2" s="165" t="s">
        <v>197</v>
      </c>
      <c r="M2" s="253" t="s">
        <v>17</v>
      </c>
    </row>
    <row r="3" spans="1:13" ht="15" customHeight="1">
      <c r="A3" s="248"/>
      <c r="B3" s="251" t="s">
        <v>220</v>
      </c>
      <c r="C3" s="251" t="s">
        <v>277</v>
      </c>
      <c r="D3" s="249" t="s">
        <v>124</v>
      </c>
      <c r="E3" s="249" t="s">
        <v>208</v>
      </c>
      <c r="F3" s="251" t="s">
        <v>133</v>
      </c>
      <c r="G3" s="251" t="s">
        <v>158</v>
      </c>
      <c r="H3" s="251" t="s">
        <v>64</v>
      </c>
      <c r="I3" s="249" t="s">
        <v>268</v>
      </c>
      <c r="J3" s="249" t="s">
        <v>246</v>
      </c>
      <c r="K3" s="251" t="s">
        <v>119</v>
      </c>
      <c r="L3" s="251" t="s">
        <v>229</v>
      </c>
      <c r="M3" s="254"/>
    </row>
    <row r="4" spans="1:13" ht="46.5" customHeight="1">
      <c r="A4" s="248"/>
      <c r="B4" s="251"/>
      <c r="C4" s="251"/>
      <c r="D4" s="250"/>
      <c r="E4" s="250"/>
      <c r="F4" s="251"/>
      <c r="G4" s="251"/>
      <c r="H4" s="251"/>
      <c r="I4" s="250"/>
      <c r="J4" s="250"/>
      <c r="K4" s="251"/>
      <c r="L4" s="251"/>
      <c r="M4" s="254"/>
    </row>
    <row r="5" spans="1:13" ht="15">
      <c r="A5" s="13" t="s">
        <v>2</v>
      </c>
      <c r="B5" s="82">
        <f>B6</f>
        <v>7057</v>
      </c>
      <c r="C5" s="82">
        <f>C6</f>
        <v>0</v>
      </c>
      <c r="D5" s="82">
        <f>D6</f>
        <v>0</v>
      </c>
      <c r="E5" s="82">
        <f>E6</f>
        <v>500</v>
      </c>
      <c r="F5" s="82">
        <f aca="true" t="shared" si="0" ref="F5:M5">F6</f>
        <v>0</v>
      </c>
      <c r="G5" s="82">
        <f t="shared" si="0"/>
        <v>0</v>
      </c>
      <c r="H5" s="82">
        <f t="shared" si="0"/>
        <v>0</v>
      </c>
      <c r="I5" s="82">
        <f t="shared" si="0"/>
        <v>0</v>
      </c>
      <c r="J5" s="82">
        <f t="shared" si="0"/>
        <v>13602</v>
      </c>
      <c r="K5" s="82">
        <f t="shared" si="0"/>
        <v>635</v>
      </c>
      <c r="L5" s="82">
        <f t="shared" si="0"/>
        <v>0</v>
      </c>
      <c r="M5" s="83">
        <f t="shared" si="0"/>
        <v>21794</v>
      </c>
    </row>
    <row r="6" spans="1:13" ht="15">
      <c r="A6" s="5" t="s">
        <v>3</v>
      </c>
      <c r="B6" s="84">
        <v>7057</v>
      </c>
      <c r="C6" s="84"/>
      <c r="D6" s="84"/>
      <c r="E6" s="84">
        <v>500</v>
      </c>
      <c r="F6" s="84"/>
      <c r="G6" s="84"/>
      <c r="H6" s="84"/>
      <c r="I6" s="84"/>
      <c r="J6" s="84">
        <v>13602</v>
      </c>
      <c r="K6" s="84">
        <v>635</v>
      </c>
      <c r="L6" s="161"/>
      <c r="M6" s="85">
        <f aca="true" t="shared" si="1" ref="M6:M48">SUM(B6:L6)</f>
        <v>21794</v>
      </c>
    </row>
    <row r="7" spans="1:13" ht="15">
      <c r="A7" s="5"/>
      <c r="B7" s="84"/>
      <c r="C7" s="84"/>
      <c r="D7" s="84"/>
      <c r="E7" s="84"/>
      <c r="F7" s="84"/>
      <c r="G7" s="84"/>
      <c r="H7" s="84"/>
      <c r="I7" s="84"/>
      <c r="J7" s="84"/>
      <c r="K7" s="84"/>
      <c r="L7" s="161"/>
      <c r="M7" s="85">
        <f t="shared" si="1"/>
        <v>0</v>
      </c>
    </row>
    <row r="8" spans="1:13" ht="15">
      <c r="A8" s="13" t="s">
        <v>171</v>
      </c>
      <c r="B8" s="82">
        <f>SUM(B9:B14)</f>
        <v>227184</v>
      </c>
      <c r="C8" s="82">
        <f>SUM(C9:C14)</f>
        <v>391409</v>
      </c>
      <c r="D8" s="82">
        <f>SUM(D9:D14)</f>
        <v>8794</v>
      </c>
      <c r="E8" s="82">
        <f>SUM(E9:E14)</f>
        <v>6675</v>
      </c>
      <c r="F8" s="82">
        <f aca="true" t="shared" si="2" ref="F8:L8">SUM(F9:F14)</f>
        <v>46200</v>
      </c>
      <c r="G8" s="82">
        <f t="shared" si="2"/>
        <v>102000</v>
      </c>
      <c r="H8" s="82">
        <f t="shared" si="2"/>
        <v>9432</v>
      </c>
      <c r="I8" s="82">
        <f>SUM(I9:I14)</f>
        <v>9416</v>
      </c>
      <c r="J8" s="82">
        <f t="shared" si="2"/>
        <v>0</v>
      </c>
      <c r="K8" s="82">
        <f t="shared" si="2"/>
        <v>0</v>
      </c>
      <c r="L8" s="82">
        <f t="shared" si="2"/>
        <v>5296</v>
      </c>
      <c r="M8" s="83">
        <f t="shared" si="1"/>
        <v>806406</v>
      </c>
    </row>
    <row r="9" spans="1:13" ht="15">
      <c r="A9" s="5" t="s">
        <v>175</v>
      </c>
      <c r="B9" s="86"/>
      <c r="C9" s="86"/>
      <c r="D9" s="86"/>
      <c r="E9" s="86"/>
      <c r="F9" s="179">
        <v>46200</v>
      </c>
      <c r="G9" s="179">
        <v>100772</v>
      </c>
      <c r="H9" s="86"/>
      <c r="I9" s="86"/>
      <c r="J9" s="86"/>
      <c r="K9" s="86"/>
      <c r="L9" s="162"/>
      <c r="M9" s="87">
        <f t="shared" si="1"/>
        <v>146972</v>
      </c>
    </row>
    <row r="10" spans="1:13" ht="15">
      <c r="A10" s="5" t="s">
        <v>176</v>
      </c>
      <c r="B10" s="84"/>
      <c r="C10" s="84"/>
      <c r="D10" s="84"/>
      <c r="E10" s="84"/>
      <c r="F10" s="84"/>
      <c r="G10" s="84"/>
      <c r="H10" s="84"/>
      <c r="I10" s="84">
        <v>9416</v>
      </c>
      <c r="J10" s="84"/>
      <c r="K10" s="84"/>
      <c r="L10" s="161"/>
      <c r="M10" s="85">
        <f t="shared" si="1"/>
        <v>9416</v>
      </c>
    </row>
    <row r="11" spans="1:16" ht="15">
      <c r="A11" s="5" t="s">
        <v>177</v>
      </c>
      <c r="B11" s="142">
        <v>227184</v>
      </c>
      <c r="C11" s="142">
        <v>391409</v>
      </c>
      <c r="D11" s="142">
        <v>8794</v>
      </c>
      <c r="E11" s="142">
        <f>6936-261</f>
        <v>6675</v>
      </c>
      <c r="F11" s="84"/>
      <c r="G11" s="84">
        <v>1228</v>
      </c>
      <c r="H11" s="142">
        <v>9432</v>
      </c>
      <c r="I11" s="142"/>
      <c r="J11" s="142"/>
      <c r="K11" s="142"/>
      <c r="L11" s="163">
        <v>5296</v>
      </c>
      <c r="M11" s="85">
        <f t="shared" si="1"/>
        <v>650018</v>
      </c>
      <c r="P11" s="1"/>
    </row>
    <row r="12" spans="1:13" ht="15">
      <c r="A12" s="5" t="s">
        <v>178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63"/>
      <c r="M12" s="143">
        <f t="shared" si="1"/>
        <v>0</v>
      </c>
    </row>
    <row r="13" spans="1:13" ht="15">
      <c r="A13" s="5" t="s">
        <v>179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161"/>
      <c r="M13" s="85">
        <f t="shared" si="1"/>
        <v>0</v>
      </c>
    </row>
    <row r="14" spans="1:13" ht="15">
      <c r="A14" s="5" t="s">
        <v>180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161"/>
      <c r="M14" s="85">
        <f t="shared" si="1"/>
        <v>0</v>
      </c>
    </row>
    <row r="15" spans="1:13" ht="15">
      <c r="A15" s="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161"/>
      <c r="M15" s="85">
        <f t="shared" si="1"/>
        <v>0</v>
      </c>
    </row>
    <row r="16" spans="1:13" ht="15">
      <c r="A16" s="13" t="s">
        <v>172</v>
      </c>
      <c r="B16" s="82">
        <f aca="true" t="shared" si="3" ref="B16:L16">SUM(B17:B17)</f>
        <v>0</v>
      </c>
      <c r="C16" s="82">
        <f t="shared" si="3"/>
        <v>0</v>
      </c>
      <c r="D16" s="82">
        <f t="shared" si="3"/>
        <v>0</v>
      </c>
      <c r="E16" s="82">
        <f t="shared" si="3"/>
        <v>0</v>
      </c>
      <c r="F16" s="82">
        <f t="shared" si="3"/>
        <v>0</v>
      </c>
      <c r="G16" s="82">
        <f t="shared" si="3"/>
        <v>0</v>
      </c>
      <c r="H16" s="82">
        <f t="shared" si="3"/>
        <v>0</v>
      </c>
      <c r="I16" s="82">
        <f t="shared" si="3"/>
        <v>0</v>
      </c>
      <c r="J16" s="82">
        <f t="shared" si="3"/>
        <v>0</v>
      </c>
      <c r="K16" s="82">
        <f t="shared" si="3"/>
        <v>0</v>
      </c>
      <c r="L16" s="82">
        <f t="shared" si="3"/>
        <v>0</v>
      </c>
      <c r="M16" s="83">
        <f t="shared" si="1"/>
        <v>0</v>
      </c>
    </row>
    <row r="17" spans="1:13" ht="15">
      <c r="A17" s="5" t="s">
        <v>188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>
        <f t="shared" si="1"/>
        <v>0</v>
      </c>
    </row>
    <row r="18" spans="1:13" ht="15">
      <c r="A18" s="5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>
        <f t="shared" si="1"/>
        <v>0</v>
      </c>
    </row>
    <row r="19" spans="1:13" ht="15">
      <c r="A19" s="13" t="s">
        <v>173</v>
      </c>
      <c r="B19" s="82">
        <f aca="true" t="shared" si="4" ref="B19:L19">SUM(B20:B20)</f>
        <v>0</v>
      </c>
      <c r="C19" s="82">
        <f t="shared" si="4"/>
        <v>0</v>
      </c>
      <c r="D19" s="82">
        <f t="shared" si="4"/>
        <v>0</v>
      </c>
      <c r="E19" s="82">
        <f t="shared" si="4"/>
        <v>0</v>
      </c>
      <c r="F19" s="82">
        <f t="shared" si="4"/>
        <v>0</v>
      </c>
      <c r="G19" s="82">
        <f t="shared" si="4"/>
        <v>0</v>
      </c>
      <c r="H19" s="82">
        <f t="shared" si="4"/>
        <v>0</v>
      </c>
      <c r="I19" s="82">
        <f t="shared" si="4"/>
        <v>0</v>
      </c>
      <c r="J19" s="82">
        <f t="shared" si="4"/>
        <v>0</v>
      </c>
      <c r="K19" s="82">
        <f t="shared" si="4"/>
        <v>0</v>
      </c>
      <c r="L19" s="82">
        <f t="shared" si="4"/>
        <v>0</v>
      </c>
      <c r="M19" s="83">
        <f t="shared" si="1"/>
        <v>0</v>
      </c>
    </row>
    <row r="20" spans="1:13" ht="15">
      <c r="A20" s="5" t="s">
        <v>193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>
        <f t="shared" si="1"/>
        <v>0</v>
      </c>
    </row>
    <row r="21" spans="1:13" ht="15">
      <c r="A21" s="5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>
        <f t="shared" si="1"/>
        <v>0</v>
      </c>
    </row>
    <row r="22" spans="1:13" ht="15">
      <c r="A22" s="13" t="s">
        <v>174</v>
      </c>
      <c r="B22" s="82">
        <f aca="true" t="shared" si="5" ref="B22:L22">SUM(B23:B28)</f>
        <v>0</v>
      </c>
      <c r="C22" s="82">
        <f t="shared" si="5"/>
        <v>0</v>
      </c>
      <c r="D22" s="82">
        <f t="shared" si="5"/>
        <v>0</v>
      </c>
      <c r="E22" s="82">
        <f t="shared" si="5"/>
        <v>0</v>
      </c>
      <c r="F22" s="82">
        <f t="shared" si="5"/>
        <v>0</v>
      </c>
      <c r="G22" s="82">
        <f t="shared" si="5"/>
        <v>0</v>
      </c>
      <c r="H22" s="82">
        <f t="shared" si="5"/>
        <v>0</v>
      </c>
      <c r="I22" s="82">
        <f>SUM(I23:I28)</f>
        <v>0</v>
      </c>
      <c r="J22" s="82">
        <f t="shared" si="5"/>
        <v>0</v>
      </c>
      <c r="K22" s="82">
        <f t="shared" si="5"/>
        <v>0</v>
      </c>
      <c r="L22" s="82">
        <f t="shared" si="5"/>
        <v>0</v>
      </c>
      <c r="M22" s="83">
        <f t="shared" si="1"/>
        <v>0</v>
      </c>
    </row>
    <row r="23" spans="1:13" ht="15">
      <c r="A23" s="5" t="s">
        <v>181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>
        <f t="shared" si="1"/>
        <v>0</v>
      </c>
    </row>
    <row r="24" spans="1:13" ht="15">
      <c r="A24" s="5" t="s">
        <v>182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>
        <f t="shared" si="1"/>
        <v>0</v>
      </c>
    </row>
    <row r="25" spans="1:13" ht="15">
      <c r="A25" s="5" t="s">
        <v>183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>
        <f t="shared" si="1"/>
        <v>0</v>
      </c>
    </row>
    <row r="26" spans="1:13" ht="15">
      <c r="A26" s="5" t="s">
        <v>184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>
        <f t="shared" si="1"/>
        <v>0</v>
      </c>
    </row>
    <row r="27" spans="1:13" ht="15">
      <c r="A27" s="5" t="s">
        <v>185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>
        <f t="shared" si="1"/>
        <v>0</v>
      </c>
    </row>
    <row r="28" spans="1:13" ht="15">
      <c r="A28" s="5" t="s">
        <v>186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>
        <f t="shared" si="1"/>
        <v>0</v>
      </c>
    </row>
    <row r="29" spans="1:13" ht="15">
      <c r="A29" s="5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>
        <f t="shared" si="1"/>
        <v>0</v>
      </c>
    </row>
    <row r="30" spans="1:13" ht="15">
      <c r="A30" s="13" t="s">
        <v>187</v>
      </c>
      <c r="B30" s="159">
        <f aca="true" t="shared" si="6" ref="B30:L30">SUM(B31:B32)</f>
        <v>0</v>
      </c>
      <c r="C30" s="159">
        <f t="shared" si="6"/>
        <v>0</v>
      </c>
      <c r="D30" s="159">
        <f t="shared" si="6"/>
        <v>0</v>
      </c>
      <c r="E30" s="159">
        <f t="shared" si="6"/>
        <v>0</v>
      </c>
      <c r="F30" s="159">
        <f t="shared" si="6"/>
        <v>0</v>
      </c>
      <c r="G30" s="159">
        <f t="shared" si="6"/>
        <v>0</v>
      </c>
      <c r="H30" s="159">
        <f t="shared" si="6"/>
        <v>0</v>
      </c>
      <c r="I30" s="159">
        <f>SUM(I31:I32)</f>
        <v>0</v>
      </c>
      <c r="J30" s="159">
        <f t="shared" si="6"/>
        <v>0</v>
      </c>
      <c r="K30" s="159">
        <f t="shared" si="6"/>
        <v>0</v>
      </c>
      <c r="L30" s="159">
        <f t="shared" si="6"/>
        <v>0</v>
      </c>
      <c r="M30" s="83">
        <f t="shared" si="1"/>
        <v>0</v>
      </c>
    </row>
    <row r="31" spans="1:13" ht="15">
      <c r="A31" s="5" t="s">
        <v>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5">
        <f t="shared" si="1"/>
        <v>0</v>
      </c>
    </row>
    <row r="32" spans="1:13" ht="15">
      <c r="A32" s="5" t="s">
        <v>151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>
        <f t="shared" si="1"/>
        <v>0</v>
      </c>
    </row>
    <row r="33" spans="1:13" ht="15">
      <c r="A33" s="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>
        <f t="shared" si="1"/>
        <v>0</v>
      </c>
    </row>
    <row r="34" spans="1:13" ht="15">
      <c r="A34" s="13" t="s">
        <v>189</v>
      </c>
      <c r="B34" s="159">
        <f>B35</f>
        <v>0</v>
      </c>
      <c r="C34" s="159">
        <f>C35</f>
        <v>0</v>
      </c>
      <c r="D34" s="159">
        <f>D35</f>
        <v>0</v>
      </c>
      <c r="E34" s="159">
        <f>E35</f>
        <v>0</v>
      </c>
      <c r="F34" s="159">
        <f aca="true" t="shared" si="7" ref="F34:L34">F35</f>
        <v>0</v>
      </c>
      <c r="G34" s="159">
        <f t="shared" si="7"/>
        <v>0</v>
      </c>
      <c r="H34" s="159">
        <f t="shared" si="7"/>
        <v>0</v>
      </c>
      <c r="I34" s="159">
        <f t="shared" si="7"/>
        <v>0</v>
      </c>
      <c r="J34" s="159">
        <f t="shared" si="7"/>
        <v>0</v>
      </c>
      <c r="K34" s="159">
        <f t="shared" si="7"/>
        <v>0</v>
      </c>
      <c r="L34" s="159">
        <f t="shared" si="7"/>
        <v>0</v>
      </c>
      <c r="M34" s="83">
        <f t="shared" si="1"/>
        <v>0</v>
      </c>
    </row>
    <row r="35" spans="1:13" ht="15">
      <c r="A35" s="5" t="s">
        <v>190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>
        <f t="shared" si="1"/>
        <v>0</v>
      </c>
    </row>
    <row r="36" spans="1:13" ht="15">
      <c r="A36" s="5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5">
        <f t="shared" si="1"/>
        <v>0</v>
      </c>
    </row>
    <row r="37" spans="1:13" ht="15">
      <c r="A37" s="15" t="s">
        <v>191</v>
      </c>
      <c r="B37" s="88">
        <f aca="true" t="shared" si="8" ref="B37:L37">B5+B8+B16+B19+B22+B30+B34</f>
        <v>234241</v>
      </c>
      <c r="C37" s="88">
        <f t="shared" si="8"/>
        <v>391409</v>
      </c>
      <c r="D37" s="88">
        <f t="shared" si="8"/>
        <v>8794</v>
      </c>
      <c r="E37" s="88">
        <f t="shared" si="8"/>
        <v>7175</v>
      </c>
      <c r="F37" s="88">
        <f t="shared" si="8"/>
        <v>46200</v>
      </c>
      <c r="G37" s="88">
        <f t="shared" si="8"/>
        <v>102000</v>
      </c>
      <c r="H37" s="88">
        <f t="shared" si="8"/>
        <v>9432</v>
      </c>
      <c r="I37" s="88">
        <f>I5+I8+I16+I19+I22+I30+I34</f>
        <v>9416</v>
      </c>
      <c r="J37" s="88">
        <f t="shared" si="8"/>
        <v>13602</v>
      </c>
      <c r="K37" s="88">
        <f t="shared" si="8"/>
        <v>635</v>
      </c>
      <c r="L37" s="88">
        <f t="shared" si="8"/>
        <v>5296</v>
      </c>
      <c r="M37" s="89">
        <f t="shared" si="1"/>
        <v>828200</v>
      </c>
    </row>
    <row r="38" spans="1:13" ht="15">
      <c r="A38" s="5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5">
        <f t="shared" si="1"/>
        <v>0</v>
      </c>
    </row>
    <row r="39" spans="1:13" ht="26.25">
      <c r="A39" s="15" t="s">
        <v>192</v>
      </c>
      <c r="B39" s="88">
        <f aca="true" t="shared" si="9" ref="B39:L39">B40+B43</f>
        <v>6352</v>
      </c>
      <c r="C39" s="88">
        <f t="shared" si="9"/>
        <v>0</v>
      </c>
      <c r="D39" s="88">
        <f t="shared" si="9"/>
        <v>0</v>
      </c>
      <c r="E39" s="88">
        <f t="shared" si="9"/>
        <v>7403</v>
      </c>
      <c r="F39" s="88">
        <f t="shared" si="9"/>
        <v>547</v>
      </c>
      <c r="G39" s="88">
        <f t="shared" si="9"/>
        <v>0</v>
      </c>
      <c r="H39" s="88">
        <f t="shared" si="9"/>
        <v>0</v>
      </c>
      <c r="I39" s="88">
        <f>I40+I43</f>
        <v>762</v>
      </c>
      <c r="J39" s="88">
        <f t="shared" si="9"/>
        <v>0</v>
      </c>
      <c r="K39" s="88">
        <f t="shared" si="9"/>
        <v>0</v>
      </c>
      <c r="L39" s="88">
        <f t="shared" si="9"/>
        <v>0</v>
      </c>
      <c r="M39" s="89">
        <f t="shared" si="1"/>
        <v>15064</v>
      </c>
    </row>
    <row r="40" spans="1:13" ht="26.25">
      <c r="A40" s="8" t="s">
        <v>6</v>
      </c>
      <c r="B40" s="90">
        <f>SUM(B41:B42)</f>
        <v>6352</v>
      </c>
      <c r="C40" s="90">
        <f>SUM(C41:C42)</f>
        <v>0</v>
      </c>
      <c r="D40" s="90">
        <f>SUM(D41:D42)</f>
        <v>0</v>
      </c>
      <c r="E40" s="90">
        <f>SUM(E41:E42)</f>
        <v>7403</v>
      </c>
      <c r="F40" s="90">
        <f aca="true" t="shared" si="10" ref="F40:L40">SUM(F41:F42)</f>
        <v>547</v>
      </c>
      <c r="G40" s="90">
        <f t="shared" si="10"/>
        <v>0</v>
      </c>
      <c r="H40" s="86">
        <f t="shared" si="10"/>
        <v>0</v>
      </c>
      <c r="I40" s="86">
        <f>SUM(I41:I42)</f>
        <v>762</v>
      </c>
      <c r="J40" s="86">
        <f>SUM(J41:J42)</f>
        <v>0</v>
      </c>
      <c r="K40" s="86">
        <f t="shared" si="10"/>
        <v>0</v>
      </c>
      <c r="L40" s="86">
        <f t="shared" si="10"/>
        <v>0</v>
      </c>
      <c r="M40" s="87">
        <f t="shared" si="1"/>
        <v>15064</v>
      </c>
    </row>
    <row r="41" spans="1:13" ht="15">
      <c r="A41" s="5" t="s">
        <v>7</v>
      </c>
      <c r="B41" s="84">
        <v>6352</v>
      </c>
      <c r="C41" s="84"/>
      <c r="D41" s="84"/>
      <c r="E41" s="142">
        <v>7403</v>
      </c>
      <c r="F41" s="142">
        <v>547</v>
      </c>
      <c r="G41" s="84"/>
      <c r="H41" s="84"/>
      <c r="I41" s="84">
        <v>762</v>
      </c>
      <c r="J41" s="84"/>
      <c r="K41" s="84"/>
      <c r="L41" s="161"/>
      <c r="M41" s="85">
        <f t="shared" si="1"/>
        <v>15064</v>
      </c>
    </row>
    <row r="42" spans="1:13" ht="15">
      <c r="A42" s="5" t="s">
        <v>8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161"/>
      <c r="M42" s="85">
        <f t="shared" si="1"/>
        <v>0</v>
      </c>
    </row>
    <row r="43" spans="1:13" ht="15">
      <c r="A43" s="8" t="s">
        <v>9</v>
      </c>
      <c r="B43" s="86">
        <f>SUM(B44:B45)</f>
        <v>0</v>
      </c>
      <c r="C43" s="86">
        <f>SUM(C44:C45)</f>
        <v>0</v>
      </c>
      <c r="D43" s="86">
        <f>SUM(D44:D45)</f>
        <v>0</v>
      </c>
      <c r="E43" s="86">
        <f>SUM(E44:E45)</f>
        <v>0</v>
      </c>
      <c r="F43" s="86">
        <f aca="true" t="shared" si="11" ref="F43:L43">SUM(F44:F45)</f>
        <v>0</v>
      </c>
      <c r="G43" s="86">
        <f t="shared" si="11"/>
        <v>0</v>
      </c>
      <c r="H43" s="86">
        <f t="shared" si="11"/>
        <v>0</v>
      </c>
      <c r="I43" s="86">
        <f>SUM(I44:I45)</f>
        <v>0</v>
      </c>
      <c r="J43" s="86">
        <f>SUM(J44:J45)</f>
        <v>0</v>
      </c>
      <c r="K43" s="86">
        <f t="shared" si="11"/>
        <v>0</v>
      </c>
      <c r="L43" s="86">
        <f t="shared" si="11"/>
        <v>0</v>
      </c>
      <c r="M43" s="87">
        <f t="shared" si="1"/>
        <v>0</v>
      </c>
    </row>
    <row r="44" spans="1:13" ht="15">
      <c r="A44" s="5" t="s">
        <v>10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161"/>
      <c r="M44" s="85">
        <f t="shared" si="1"/>
        <v>0</v>
      </c>
    </row>
    <row r="45" spans="1:13" ht="15">
      <c r="A45" s="5" t="s">
        <v>11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161"/>
      <c r="M45" s="85">
        <f t="shared" si="1"/>
        <v>0</v>
      </c>
    </row>
    <row r="46" spans="1:13" ht="15">
      <c r="A46" s="211" t="s">
        <v>239</v>
      </c>
      <c r="B46" s="88">
        <f>B47+B48</f>
        <v>0</v>
      </c>
      <c r="C46" s="88">
        <f aca="true" t="shared" si="12" ref="C46:L46">C47+C48</f>
        <v>0</v>
      </c>
      <c r="D46" s="88">
        <f t="shared" si="12"/>
        <v>0</v>
      </c>
      <c r="E46" s="88">
        <f t="shared" si="12"/>
        <v>0</v>
      </c>
      <c r="F46" s="88">
        <f t="shared" si="12"/>
        <v>0</v>
      </c>
      <c r="G46" s="88">
        <f t="shared" si="12"/>
        <v>0</v>
      </c>
      <c r="H46" s="88">
        <f t="shared" si="12"/>
        <v>0</v>
      </c>
      <c r="I46" s="88">
        <f>I47+I48</f>
        <v>0</v>
      </c>
      <c r="J46" s="88">
        <f t="shared" si="12"/>
        <v>0</v>
      </c>
      <c r="K46" s="88">
        <f t="shared" si="12"/>
        <v>0</v>
      </c>
      <c r="L46" s="88">
        <f t="shared" si="12"/>
        <v>0</v>
      </c>
      <c r="M46" s="89">
        <f t="shared" si="1"/>
        <v>0</v>
      </c>
    </row>
    <row r="47" spans="1:13" ht="15">
      <c r="A47" s="8" t="s">
        <v>240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161"/>
      <c r="M47" s="85">
        <f t="shared" si="1"/>
        <v>0</v>
      </c>
    </row>
    <row r="48" spans="1:13" ht="15">
      <c r="A48" s="8" t="s">
        <v>241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161"/>
      <c r="M48" s="85">
        <f t="shared" si="1"/>
        <v>0</v>
      </c>
    </row>
    <row r="49" spans="1:13" ht="15">
      <c r="A49" s="53" t="s">
        <v>12</v>
      </c>
      <c r="B49" s="91">
        <f>B37+B39+B46</f>
        <v>240593</v>
      </c>
      <c r="C49" s="91">
        <f aca="true" t="shared" si="13" ref="C49:L49">C37+C39+C46</f>
        <v>391409</v>
      </c>
      <c r="D49" s="91">
        <f t="shared" si="13"/>
        <v>8794</v>
      </c>
      <c r="E49" s="91">
        <f t="shared" si="13"/>
        <v>14578</v>
      </c>
      <c r="F49" s="91">
        <f t="shared" si="13"/>
        <v>46747</v>
      </c>
      <c r="G49" s="91">
        <f t="shared" si="13"/>
        <v>102000</v>
      </c>
      <c r="H49" s="91">
        <f t="shared" si="13"/>
        <v>9432</v>
      </c>
      <c r="I49" s="91">
        <f>I37+I39+I46</f>
        <v>10178</v>
      </c>
      <c r="J49" s="91">
        <f t="shared" si="13"/>
        <v>13602</v>
      </c>
      <c r="K49" s="91">
        <f t="shared" si="13"/>
        <v>635</v>
      </c>
      <c r="L49" s="91">
        <f t="shared" si="13"/>
        <v>5296</v>
      </c>
      <c r="M49" s="92">
        <f>M37+M39+M46</f>
        <v>843264</v>
      </c>
    </row>
    <row r="50" spans="1:13" ht="15">
      <c r="A50" s="73" t="s">
        <v>32</v>
      </c>
      <c r="B50" s="82">
        <f>SUM(B51:B56)</f>
        <v>235772</v>
      </c>
      <c r="C50" s="82">
        <f aca="true" t="shared" si="14" ref="C50:L50">SUM(C51:C56)</f>
        <v>373374</v>
      </c>
      <c r="D50" s="82">
        <f>SUM(D51:D56)</f>
        <v>8401</v>
      </c>
      <c r="E50" s="82">
        <f t="shared" si="14"/>
        <v>6524</v>
      </c>
      <c r="F50" s="82">
        <f t="shared" si="14"/>
        <v>46201</v>
      </c>
      <c r="G50" s="82">
        <f t="shared" si="14"/>
        <v>91123</v>
      </c>
      <c r="H50" s="82">
        <f t="shared" si="14"/>
        <v>8839</v>
      </c>
      <c r="I50" s="82">
        <f>SUM(I51:I56)</f>
        <v>9670</v>
      </c>
      <c r="J50" s="82">
        <f t="shared" si="14"/>
        <v>2892</v>
      </c>
      <c r="K50" s="82">
        <f t="shared" si="14"/>
        <v>135</v>
      </c>
      <c r="L50" s="82">
        <f t="shared" si="14"/>
        <v>4698</v>
      </c>
      <c r="M50" s="83">
        <f aca="true" t="shared" si="15" ref="M50:M64">SUM(B50:L50)</f>
        <v>787629</v>
      </c>
    </row>
    <row r="51" spans="1:13" ht="15">
      <c r="A51" s="42" t="s">
        <v>18</v>
      </c>
      <c r="B51" s="142"/>
      <c r="C51" s="142"/>
      <c r="D51" s="142"/>
      <c r="E51" s="142"/>
      <c r="F51" s="142">
        <v>38937</v>
      </c>
      <c r="G51" s="142">
        <v>71894</v>
      </c>
      <c r="H51" s="142"/>
      <c r="I51" s="84"/>
      <c r="J51" s="84"/>
      <c r="K51" s="84"/>
      <c r="L51" s="161"/>
      <c r="M51" s="85">
        <f t="shared" si="15"/>
        <v>110831</v>
      </c>
    </row>
    <row r="52" spans="1:13" ht="15">
      <c r="A52" s="42" t="s">
        <v>19</v>
      </c>
      <c r="B52" s="142"/>
      <c r="C52" s="142"/>
      <c r="D52" s="142"/>
      <c r="E52" s="142"/>
      <c r="F52" s="142">
        <v>5255</v>
      </c>
      <c r="G52" s="142">
        <v>7908</v>
      </c>
      <c r="H52" s="142"/>
      <c r="I52" s="84"/>
      <c r="J52" s="84"/>
      <c r="K52" s="84"/>
      <c r="L52" s="161"/>
      <c r="M52" s="85">
        <f t="shared" si="15"/>
        <v>13163</v>
      </c>
    </row>
    <row r="53" spans="1:13" ht="15">
      <c r="A53" s="42" t="s">
        <v>20</v>
      </c>
      <c r="B53" s="142"/>
      <c r="C53" s="142"/>
      <c r="D53" s="142">
        <v>8401</v>
      </c>
      <c r="E53" s="142">
        <v>5374</v>
      </c>
      <c r="F53" s="142">
        <v>2009</v>
      </c>
      <c r="G53" s="142">
        <v>11321</v>
      </c>
      <c r="H53" s="142"/>
      <c r="I53" s="84">
        <v>254</v>
      </c>
      <c r="J53" s="84">
        <v>2892</v>
      </c>
      <c r="K53" s="84">
        <v>135</v>
      </c>
      <c r="L53" s="161"/>
      <c r="M53" s="85">
        <f t="shared" si="15"/>
        <v>30386</v>
      </c>
    </row>
    <row r="54" spans="1:15" ht="15">
      <c r="A54" s="65" t="s">
        <v>147</v>
      </c>
      <c r="B54" s="142"/>
      <c r="C54" s="142"/>
      <c r="D54" s="142"/>
      <c r="E54" s="142"/>
      <c r="F54" s="142"/>
      <c r="G54" s="142"/>
      <c r="H54" s="142">
        <v>8839</v>
      </c>
      <c r="I54" s="142"/>
      <c r="J54" s="142"/>
      <c r="K54" s="142"/>
      <c r="L54" s="163">
        <v>4698</v>
      </c>
      <c r="M54" s="143">
        <f t="shared" si="15"/>
        <v>13537</v>
      </c>
      <c r="O54" s="1"/>
    </row>
    <row r="55" spans="1:13" ht="15">
      <c r="A55" s="42" t="s">
        <v>148</v>
      </c>
      <c r="B55" s="142"/>
      <c r="C55" s="142"/>
      <c r="D55" s="142"/>
      <c r="E55" s="142">
        <v>1150</v>
      </c>
      <c r="F55" s="142"/>
      <c r="G55" s="142"/>
      <c r="H55" s="142"/>
      <c r="I55" s="84">
        <v>9416</v>
      </c>
      <c r="J55" s="84"/>
      <c r="K55" s="84"/>
      <c r="L55" s="161"/>
      <c r="M55" s="85">
        <f t="shared" si="15"/>
        <v>10566</v>
      </c>
    </row>
    <row r="56" spans="1:15" ht="15">
      <c r="A56" s="42" t="s">
        <v>238</v>
      </c>
      <c r="B56" s="142">
        <v>235772</v>
      </c>
      <c r="C56" s="142">
        <v>373374</v>
      </c>
      <c r="D56" s="142"/>
      <c r="E56" s="142"/>
      <c r="F56" s="142"/>
      <c r="G56" s="142"/>
      <c r="H56" s="142"/>
      <c r="I56" s="84"/>
      <c r="J56" s="84"/>
      <c r="K56" s="84"/>
      <c r="L56" s="161"/>
      <c r="M56" s="85">
        <f t="shared" si="15"/>
        <v>609146</v>
      </c>
      <c r="O56" s="1"/>
    </row>
    <row r="57" spans="1:13" ht="15">
      <c r="A57" s="73" t="s">
        <v>37</v>
      </c>
      <c r="B57" s="82">
        <f aca="true" t="shared" si="16" ref="B57:L57">SUM(B58:B61)</f>
        <v>0</v>
      </c>
      <c r="C57" s="82">
        <f>SUM(C58:C61)</f>
        <v>0</v>
      </c>
      <c r="D57" s="82">
        <f>SUM(D58:D61)</f>
        <v>0</v>
      </c>
      <c r="E57" s="82">
        <f>SUM(E58:E61)</f>
        <v>0</v>
      </c>
      <c r="F57" s="82">
        <f t="shared" si="16"/>
        <v>546</v>
      </c>
      <c r="G57" s="82">
        <f t="shared" si="16"/>
        <v>10877</v>
      </c>
      <c r="H57" s="82">
        <f t="shared" si="16"/>
        <v>0</v>
      </c>
      <c r="I57" s="82">
        <f>SUM(I58:I61)</f>
        <v>508</v>
      </c>
      <c r="J57" s="82">
        <f t="shared" si="16"/>
        <v>0</v>
      </c>
      <c r="K57" s="82">
        <f t="shared" si="16"/>
        <v>0</v>
      </c>
      <c r="L57" s="82">
        <f t="shared" si="16"/>
        <v>0</v>
      </c>
      <c r="M57" s="83">
        <f t="shared" si="15"/>
        <v>11931</v>
      </c>
    </row>
    <row r="58" spans="1:13" ht="15">
      <c r="A58" s="19" t="s">
        <v>140</v>
      </c>
      <c r="B58" s="84"/>
      <c r="C58" s="84"/>
      <c r="D58" s="84"/>
      <c r="E58" s="84"/>
      <c r="F58" s="84"/>
      <c r="G58" s="84">
        <v>10877</v>
      </c>
      <c r="H58" s="84"/>
      <c r="I58" s="84"/>
      <c r="J58" s="84"/>
      <c r="K58" s="84"/>
      <c r="L58" s="161"/>
      <c r="M58" s="85">
        <f t="shared" si="15"/>
        <v>10877</v>
      </c>
    </row>
    <row r="59" spans="1:13" ht="15">
      <c r="A59" s="19" t="s">
        <v>143</v>
      </c>
      <c r="B59" s="84"/>
      <c r="C59" s="84"/>
      <c r="D59" s="84"/>
      <c r="E59" s="84"/>
      <c r="F59" s="84">
        <v>546</v>
      </c>
      <c r="G59" s="84"/>
      <c r="H59" s="84"/>
      <c r="I59" s="84">
        <v>508</v>
      </c>
      <c r="J59" s="84"/>
      <c r="K59" s="84"/>
      <c r="L59" s="161"/>
      <c r="M59" s="85">
        <f t="shared" si="15"/>
        <v>1054</v>
      </c>
    </row>
    <row r="60" spans="1:13" ht="15">
      <c r="A60" s="21" t="s">
        <v>156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161"/>
      <c r="M60" s="85">
        <f t="shared" si="15"/>
        <v>0</v>
      </c>
    </row>
    <row r="61" spans="1:13" ht="15">
      <c r="A61" s="21" t="s">
        <v>157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162"/>
      <c r="M61" s="87">
        <f t="shared" si="15"/>
        <v>0</v>
      </c>
    </row>
    <row r="62" spans="1:13" ht="15">
      <c r="A62" s="22" t="s">
        <v>145</v>
      </c>
      <c r="B62" s="82">
        <v>4821</v>
      </c>
      <c r="C62" s="82">
        <v>18035</v>
      </c>
      <c r="D62" s="82">
        <v>393</v>
      </c>
      <c r="E62" s="82">
        <f>3126-261</f>
        <v>2865</v>
      </c>
      <c r="F62" s="82"/>
      <c r="G62" s="82"/>
      <c r="H62" s="82">
        <v>593</v>
      </c>
      <c r="I62" s="82"/>
      <c r="J62" s="82"/>
      <c r="K62" s="82"/>
      <c r="L62" s="160">
        <v>598</v>
      </c>
      <c r="M62" s="83">
        <f t="shared" si="15"/>
        <v>27305</v>
      </c>
    </row>
    <row r="63" spans="1:13" ht="15">
      <c r="A63" s="22" t="s">
        <v>146</v>
      </c>
      <c r="B63" s="82"/>
      <c r="C63" s="82"/>
      <c r="D63" s="82"/>
      <c r="E63" s="82">
        <v>5189</v>
      </c>
      <c r="F63" s="82"/>
      <c r="G63" s="82"/>
      <c r="H63" s="82"/>
      <c r="I63" s="82"/>
      <c r="J63" s="82">
        <v>10710</v>
      </c>
      <c r="K63" s="82">
        <v>500</v>
      </c>
      <c r="L63" s="160"/>
      <c r="M63" s="83">
        <f t="shared" si="15"/>
        <v>16399</v>
      </c>
    </row>
    <row r="64" spans="1:13" ht="15">
      <c r="A64" s="213" t="s">
        <v>242</v>
      </c>
      <c r="B64" s="82">
        <f>B65</f>
        <v>0</v>
      </c>
      <c r="C64" s="82">
        <f aca="true" t="shared" si="17" ref="C64:L64">C65</f>
        <v>0</v>
      </c>
      <c r="D64" s="82">
        <f t="shared" si="17"/>
        <v>0</v>
      </c>
      <c r="E64" s="82">
        <f t="shared" si="17"/>
        <v>0</v>
      </c>
      <c r="F64" s="82">
        <f t="shared" si="17"/>
        <v>0</v>
      </c>
      <c r="G64" s="82">
        <f t="shared" si="17"/>
        <v>0</v>
      </c>
      <c r="H64" s="82">
        <f t="shared" si="17"/>
        <v>0</v>
      </c>
      <c r="I64" s="82">
        <f t="shared" si="17"/>
        <v>0</v>
      </c>
      <c r="J64" s="82">
        <f t="shared" si="17"/>
        <v>0</v>
      </c>
      <c r="K64" s="82">
        <f t="shared" si="17"/>
        <v>0</v>
      </c>
      <c r="L64" s="82">
        <f t="shared" si="17"/>
        <v>0</v>
      </c>
      <c r="M64" s="83">
        <f t="shared" si="15"/>
        <v>0</v>
      </c>
    </row>
    <row r="65" spans="1:13" s="176" customFormat="1" ht="25.5">
      <c r="A65" s="220" t="s">
        <v>243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5"/>
      <c r="M65" s="143"/>
    </row>
    <row r="66" spans="1:13" ht="15">
      <c r="A66" s="93" t="s">
        <v>120</v>
      </c>
      <c r="B66" s="91">
        <f aca="true" t="shared" si="18" ref="B66:H66">B63+B62+B57+B50+B64</f>
        <v>240593</v>
      </c>
      <c r="C66" s="91">
        <f t="shared" si="18"/>
        <v>391409</v>
      </c>
      <c r="D66" s="91">
        <f t="shared" si="18"/>
        <v>8794</v>
      </c>
      <c r="E66" s="91">
        <f t="shared" si="18"/>
        <v>14578</v>
      </c>
      <c r="F66" s="91">
        <f t="shared" si="18"/>
        <v>46747</v>
      </c>
      <c r="G66" s="91">
        <f t="shared" si="18"/>
        <v>102000</v>
      </c>
      <c r="H66" s="91">
        <f t="shared" si="18"/>
        <v>9432</v>
      </c>
      <c r="I66" s="91">
        <f>I63+I62+I57+I50+I64</f>
        <v>10178</v>
      </c>
      <c r="J66" s="91">
        <f>J63+J62+J57+J50+J64</f>
        <v>13602</v>
      </c>
      <c r="K66" s="91">
        <f>K63+K62+K57+K50+K64</f>
        <v>635</v>
      </c>
      <c r="L66" s="91">
        <f>L63+L62+L57+L50+L64</f>
        <v>5296</v>
      </c>
      <c r="M66" s="92">
        <f>SUM(B66:L66)</f>
        <v>843264</v>
      </c>
    </row>
    <row r="67" spans="1:13" ht="15">
      <c r="A67" s="81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161"/>
      <c r="M67" s="85">
        <f>SUM(B67:L67)</f>
        <v>0</v>
      </c>
    </row>
    <row r="68" spans="1:13" ht="15.75" thickBot="1">
      <c r="A68" s="94" t="s">
        <v>121</v>
      </c>
      <c r="B68" s="95">
        <f aca="true" t="shared" si="19" ref="B68:L68">B49-B66</f>
        <v>0</v>
      </c>
      <c r="C68" s="95">
        <f t="shared" si="19"/>
        <v>0</v>
      </c>
      <c r="D68" s="95">
        <f t="shared" si="19"/>
        <v>0</v>
      </c>
      <c r="E68" s="95">
        <f t="shared" si="19"/>
        <v>0</v>
      </c>
      <c r="F68" s="95">
        <f t="shared" si="19"/>
        <v>0</v>
      </c>
      <c r="G68" s="95">
        <f t="shared" si="19"/>
        <v>0</v>
      </c>
      <c r="H68" s="95">
        <f t="shared" si="19"/>
        <v>0</v>
      </c>
      <c r="I68" s="95">
        <f>I49-I66</f>
        <v>0</v>
      </c>
      <c r="J68" s="95">
        <f t="shared" si="19"/>
        <v>0</v>
      </c>
      <c r="K68" s="95">
        <f t="shared" si="19"/>
        <v>0</v>
      </c>
      <c r="L68" s="95">
        <f t="shared" si="19"/>
        <v>0</v>
      </c>
      <c r="M68" s="96">
        <f>SUM(B68:L68)</f>
        <v>0</v>
      </c>
    </row>
    <row r="70" ht="15">
      <c r="J70" s="1"/>
    </row>
  </sheetData>
  <sheetProtection/>
  <mergeCells count="14">
    <mergeCell ref="J3:J4"/>
    <mergeCell ref="C3:C4"/>
    <mergeCell ref="H3:H4"/>
    <mergeCell ref="I3:I4"/>
    <mergeCell ref="A3:A4"/>
    <mergeCell ref="D3:D4"/>
    <mergeCell ref="L3:L4"/>
    <mergeCell ref="B2:J2"/>
    <mergeCell ref="M2:M4"/>
    <mergeCell ref="K3:K4"/>
    <mergeCell ref="B3:B4"/>
    <mergeCell ref="F3:F4"/>
    <mergeCell ref="G3:G4"/>
    <mergeCell ref="E3:E4"/>
  </mergeCells>
  <printOptions/>
  <pageMargins left="0.7" right="0.7" top="0.75" bottom="0.75" header="0.3" footer="0.3"/>
  <pageSetup horizontalDpi="600" verticalDpi="600" orientation="landscape" paperSize="9" scale="48" r:id="rId2"/>
  <headerFooter>
    <oddHeader>&amp;L&amp;G&amp;C.../2017 (II....) számú határozat
a Marcali Kistérségi Többcélú Társulás
2017. évi költségvetéséről
</oddHeader>
    <oddFooter>&amp;C&amp;P</oddFooter>
  </headerFooter>
  <rowBreaks count="1" manualBreakCount="1">
    <brk id="4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2015-01-27T10:07:07Z</cp:lastPrinted>
  <dcterms:created xsi:type="dcterms:W3CDTF">2010-02-04T18:23:25Z</dcterms:created>
  <dcterms:modified xsi:type="dcterms:W3CDTF">2017-02-06T08:26:23Z</dcterms:modified>
  <cp:category/>
  <cp:version/>
  <cp:contentType/>
  <cp:contentStatus/>
</cp:coreProperties>
</file>