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72" windowWidth="19152" windowHeight="7452" tabRatio="594" activeTab="0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4. sz. felújítási ei" sheetId="5" r:id="rId5"/>
    <sheet name="5.sz.beruházási kiadások" sheetId="6" r:id="rId6"/>
    <sheet name="6.sz. Fizetendő hozzájárulás" sheetId="7" r:id="rId7"/>
    <sheet name="7. Intézményi költségvetések" sheetId="8" r:id="rId8"/>
    <sheet name="8.sz. Társulás ktg feladatonkén" sheetId="9" r:id="rId9"/>
    <sheet name="9.Létszám e. i." sheetId="10" r:id="rId10"/>
    <sheet name="10. Közfoglalk. létszám ei" sheetId="11" r:id="rId11"/>
    <sheet name="11.EU által támogatott projekt" sheetId="12" r:id="rId12"/>
    <sheet name="12.sz maradvány" sheetId="13" r:id="rId13"/>
    <sheet name="13.sz vagyonmérleg" sheetId="14" r:id="rId14"/>
    <sheet name="14. sz Gazdálkodó szervezetek" sheetId="15" r:id="rId15"/>
    <sheet name="15.sz Több éves kihatás" sheetId="16" r:id="rId16"/>
  </sheets>
  <externalReferences>
    <externalReference r:id="rId19"/>
    <externalReference r:id="rId20"/>
  </externalReferences>
  <definedNames>
    <definedName name="_xlfn._FV" hidden="1">#NAME?</definedName>
    <definedName name="gg">'[1]kod'!$BT$34:$BT$3184</definedName>
    <definedName name="kk" localSheetId="12">'[1]kod'!$BT$34:$BT$3184</definedName>
    <definedName name="kk">'[1]kod'!$BT$34:$BT$3184</definedName>
    <definedName name="_xlnm.Print_Area" localSheetId="0">'1.sz.Bevételi források'!$A$1:$M$50</definedName>
    <definedName name="_xlnm.Print_Area" localSheetId="6">'6.sz. Fizetendő hozzájárulás'!$A$1:$BC$46</definedName>
    <definedName name="_xlnm.Print_Area" localSheetId="8">'8.sz. Társulás ktg feladatonkén'!$A$1:$M$68</definedName>
    <definedName name="onev">'[2]kod'!$BT$34:$BT$3184</definedName>
  </definedNames>
  <calcPr fullCalcOnLoad="1"/>
</workbook>
</file>

<file path=xl/comments2.xml><?xml version="1.0" encoding="utf-8"?>
<comments xmlns="http://schemas.openxmlformats.org/spreadsheetml/2006/main">
  <authors>
    <author>Bereczk Bal?zs</author>
  </authors>
  <commentList>
    <comment ref="B19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2 pénzmaradvány emelkedés</t>
        </r>
      </text>
    </comment>
    <comment ref="E5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-3404 óvodai iskolai szoc munka és beruházás lesz belőle
-10215 bérmaradvány</t>
        </r>
      </text>
    </comment>
    <comment ref="E6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-596 óvodai iskolai szoc munka és beruházás lesz belőle
-1788 bérmaradvány megtakarítás</t>
        </r>
      </text>
    </comment>
    <comment ref="H7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4500 közüzemi díjak túllépése</t>
        </r>
      </text>
    </comment>
  </commentList>
</comments>
</file>

<file path=xl/comments7.xml><?xml version="1.0" encoding="utf-8"?>
<comments xmlns="http://schemas.openxmlformats.org/spreadsheetml/2006/main">
  <authors>
    <author>Bereczk Bal?zs</author>
  </authors>
  <commentList>
    <comment ref="BA21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Óvoda: 6.310.459
Konyha: +1.127.008
SZESZK: -18.772
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D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</commentList>
</comments>
</file>

<file path=xl/sharedStrings.xml><?xml version="1.0" encoding="utf-8"?>
<sst xmlns="http://schemas.openxmlformats.org/spreadsheetml/2006/main" count="1105" uniqueCount="619">
  <si>
    <t>Szociális és Egészségügyi Szolgáltató Központ</t>
  </si>
  <si>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</si>
  <si>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</si>
  <si>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</si>
  <si>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</si>
  <si>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</si>
  <si>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</si>
  <si>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</si>
  <si>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</si>
  <si>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</si>
  <si>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</si>
  <si>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</si>
  <si>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</si>
  <si>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1.</t>
  </si>
  <si>
    <t>2.</t>
  </si>
  <si>
    <t>3.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</si>
  <si>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</si>
  <si>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</si>
  <si>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</si>
  <si>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</si>
  <si>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</si>
  <si>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S</t>
  </si>
  <si>
    <t>F e l a d a t</t>
  </si>
  <si>
    <t>Forrás megnevezése</t>
  </si>
  <si>
    <t>sz.</t>
  </si>
  <si>
    <t xml:space="preserve">            Összesen: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</si>
  <si>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</si>
  <si>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</si>
  <si>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</si>
  <si>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</si>
  <si>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</si>
  <si>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</si>
  <si>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</si>
  <si>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</si>
  <si>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</si>
  <si>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</si>
  <si>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</si>
  <si>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</si>
  <si>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</si>
  <si>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</si>
  <si>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4. számú melléklet: Felújítási előirányzat célonként</t>
  </si>
  <si>
    <t>5. sz. melléklet: Felhalmozási kiadások programonként</t>
  </si>
  <si>
    <t>Belső ellenőrzés</t>
  </si>
  <si>
    <t>Balatonberény</t>
  </si>
  <si>
    <t>Balatonkeresztúr</t>
  </si>
  <si>
    <t>Balatonmáriafürdő</t>
  </si>
  <si>
    <t>Balatonszentgyörgy</t>
  </si>
  <si>
    <t>Balatonújlak</t>
  </si>
  <si>
    <t>Böhönye</t>
  </si>
  <si>
    <t>Csákány</t>
  </si>
  <si>
    <t>Csömend</t>
  </si>
  <si>
    <t>Főnyed</t>
  </si>
  <si>
    <t>Gadány</t>
  </si>
  <si>
    <t>Hollád</t>
  </si>
  <si>
    <t>Hosszúvíz</t>
  </si>
  <si>
    <t>Kelevíz</t>
  </si>
  <si>
    <t>Kéthely</t>
  </si>
  <si>
    <t>Libickozma</t>
  </si>
  <si>
    <t>Marcali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</si>
  <si>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</si>
  <si>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</si>
  <si>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</si>
  <si>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</si>
  <si>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</si>
  <si>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</si>
  <si>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</si>
  <si>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</si>
  <si>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Somogyfajsz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</si>
  <si>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</si>
  <si>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</si>
  <si>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</si>
  <si>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</si>
  <si>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</si>
  <si>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</si>
  <si>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</si>
  <si>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</si>
  <si>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Táska</t>
  </si>
  <si>
    <t>Tikos</t>
  </si>
  <si>
    <t>Varászló</t>
  </si>
  <si>
    <t>Vése</t>
  </si>
  <si>
    <t>Vörs</t>
  </si>
  <si>
    <t>Bevételek</t>
  </si>
  <si>
    <t>Kiadások</t>
  </si>
  <si>
    <t>Működési bevételek</t>
  </si>
  <si>
    <t>Működési célú pénzeszközátvétel</t>
  </si>
  <si>
    <t>Intézményfinanszírozás</t>
  </si>
  <si>
    <t>Felhalmozási célú pénzeszközátvétel</t>
  </si>
  <si>
    <t>Pénzmaradvány</t>
  </si>
  <si>
    <t>Személyi juttatások</t>
  </si>
  <si>
    <t>Munkaadókat terhelő járulék</t>
  </si>
  <si>
    <t>Dologi kiadások</t>
  </si>
  <si>
    <t>Működési célú pénzeszközátadás</t>
  </si>
  <si>
    <t>Felhalmozási célú pénzeszközátadás</t>
  </si>
  <si>
    <t>Támogatásértékű felhalmozási célú pénzeszközátadás</t>
  </si>
  <si>
    <t>Támogatásértékű működési célú pénzeszközátadás</t>
  </si>
  <si>
    <t>Beruházás</t>
  </si>
  <si>
    <t>Felújítás</t>
  </si>
  <si>
    <t>Ellátottak pénzbeli juttatása</t>
  </si>
  <si>
    <t>Orvosi ügyelet</t>
  </si>
  <si>
    <t>Házi segítségnyújtás</t>
  </si>
  <si>
    <t>Településnév</t>
  </si>
  <si>
    <t>Függő bevételek összesen:</t>
  </si>
  <si>
    <t>Függő kiadások összesen:</t>
  </si>
  <si>
    <t>Felhalmozási kiadások összesen:</t>
  </si>
  <si>
    <t>Felhalmozási költségvetés hiánya:</t>
  </si>
  <si>
    <t>Felhalmozási költségvetés többlete:</t>
  </si>
  <si>
    <t>Marcali Kistérségi Többcélú Társulás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</si>
  <si>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</si>
  <si>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</si>
  <si>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</si>
  <si>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</si>
  <si>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</si>
  <si>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</si>
  <si>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</si>
  <si>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</si>
  <si>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</si>
  <si>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</si>
  <si>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</si>
  <si>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</si>
  <si>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</si>
  <si>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</si>
  <si>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</si>
  <si>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</si>
  <si>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</si>
  <si>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</si>
  <si>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>SZESZK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</si>
  <si>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</si>
  <si>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</si>
  <si>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</si>
  <si>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</si>
  <si>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</si>
  <si>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</si>
  <si>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</si>
  <si>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</si>
  <si>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</si>
  <si>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</si>
  <si>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</si>
  <si>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</si>
  <si>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</si>
  <si>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</si>
  <si>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</si>
  <si>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</si>
  <si>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</si>
  <si>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</si>
  <si>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</si>
  <si>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</si>
  <si>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</si>
  <si>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</si>
  <si>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</si>
  <si>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</si>
  <si>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Államigazgatási feladat</t>
  </si>
  <si>
    <t>3. Általános tartalék</t>
  </si>
  <si>
    <t>4. Céltartalék</t>
  </si>
  <si>
    <t>Működési célú támogatás államháztartáson belülről</t>
  </si>
  <si>
    <t>Közhatalmi bevételek</t>
  </si>
  <si>
    <t>Felhalmozási célú támogatás államháztartáson belülről</t>
  </si>
  <si>
    <t>Felhalmozási bevétel</t>
  </si>
  <si>
    <t>6. melléklet: Települések által fizetendő hozzájárulás</t>
  </si>
  <si>
    <t>Bruttó költség /e Ft eredeti előirányzat</t>
  </si>
  <si>
    <t>Saját forrás /e Ft eredeti előirányzat</t>
  </si>
  <si>
    <t>Külső forrás /e Ft eredeti előirányzat</t>
  </si>
  <si>
    <t>Hatósági Igazgatás</t>
  </si>
  <si>
    <t>Óvodai nevelés</t>
  </si>
  <si>
    <t>Marcali Óvodai Központ</t>
  </si>
  <si>
    <t>SZESZK egyéb feladatok</t>
  </si>
  <si>
    <t>Óvodai normatíva átadás</t>
  </si>
  <si>
    <t>Óvoda összesen</t>
  </si>
  <si>
    <t>Önként vállalt feladat</t>
  </si>
  <si>
    <t>Kötelező feladat</t>
  </si>
  <si>
    <t>Teljesítés Bruttó költség /e Ft</t>
  </si>
  <si>
    <t>Teljesítés Saját forrás /e Ft</t>
  </si>
  <si>
    <t>Teljesítés Külső forrás /e Ft</t>
  </si>
  <si>
    <t>Teljesítés Bruttó költség %</t>
  </si>
  <si>
    <t>Teljesítés Saját forrás %</t>
  </si>
  <si>
    <t>Teljesítés Külső forrás %</t>
  </si>
  <si>
    <t>Teljesítés</t>
  </si>
  <si>
    <t>Teljesítés %</t>
  </si>
  <si>
    <t>Óvoda</t>
  </si>
  <si>
    <t>Hatósági Igazgatási Társulás</t>
  </si>
  <si>
    <t>7. melléklet: intézmények költségvetése kiemelt előirányzatonként</t>
  </si>
  <si>
    <t>Közfoglalkoztatás önrésze</t>
  </si>
  <si>
    <t>Beizetendő/ Visszafizetendő</t>
  </si>
  <si>
    <t>8. melléklet: Többcélú Kistérségi Társulás költségvetése feladatonként</t>
  </si>
  <si>
    <t>Kötelező önkormányzati feladatok</t>
  </si>
  <si>
    <t>Önként vállalt önkormányzati feladat</t>
  </si>
  <si>
    <t>Intézmény- finanszírozás Szeszk</t>
  </si>
  <si>
    <t>Intézmény- finanszírozás Óvodai Központr</t>
  </si>
  <si>
    <t>Általános igazgatás</t>
  </si>
  <si>
    <t>Közfoglalkoztatási programok</t>
  </si>
  <si>
    <t>START Közfoglalkoztatási programok</t>
  </si>
  <si>
    <t>Telephely, működési engedély, telekalakítás</t>
  </si>
  <si>
    <t xml:space="preserve">       2.3.1 Fejlesztési célú pénzeszközátadás</t>
  </si>
  <si>
    <t xml:space="preserve">       2.3.2 Támogatásértékű pénzeszközátadás</t>
  </si>
  <si>
    <t>Kiadások mindösszesen:</t>
  </si>
  <si>
    <t>Egyenleg:</t>
  </si>
  <si>
    <t>10. melléklet: Létszám előirányzat</t>
  </si>
  <si>
    <t>fő</t>
  </si>
  <si>
    <t>S. sz.</t>
  </si>
  <si>
    <t xml:space="preserve">I n t é z m é n y </t>
  </si>
  <si>
    <t xml:space="preserve">      Összesen:</t>
  </si>
  <si>
    <t>Teljes munkaidő eredeti előirányzat</t>
  </si>
  <si>
    <t>Létszám összesen eredeti előirányzat</t>
  </si>
  <si>
    <t>Program neve</t>
  </si>
  <si>
    <t>Részmunkaidő eredeti előirányzat</t>
  </si>
  <si>
    <t>4.</t>
  </si>
  <si>
    <t>5.</t>
  </si>
  <si>
    <t>6.</t>
  </si>
  <si>
    <t>7.</t>
  </si>
  <si>
    <t>8.</t>
  </si>
  <si>
    <t>egész évre vetítve</t>
  </si>
  <si>
    <t>Tényleges létszámok időpont meghatározással</t>
  </si>
  <si>
    <t>Bruttó költség /e Ft módosított előirányzat</t>
  </si>
  <si>
    <t>Saját forrás /e Ft módosított előirányzat</t>
  </si>
  <si>
    <t>Külső forrás /e Ft módosított előirányzat</t>
  </si>
  <si>
    <t>Bruttó költség /e Ft teljesítés</t>
  </si>
  <si>
    <t>Saját forrás /e Ft teljesítés</t>
  </si>
  <si>
    <t>Külső forrás /e Ft teljesítés</t>
  </si>
  <si>
    <t>Bruttó költség /e Ft teljesítés %</t>
  </si>
  <si>
    <t>Saját forrás /e Ft teljesítés %</t>
  </si>
  <si>
    <t>Külső forrás /e Ft teljesítés %</t>
  </si>
  <si>
    <t>Megnevezés</t>
  </si>
  <si>
    <t>Sor-sz.</t>
  </si>
  <si>
    <t>FORRÁSOK</t>
  </si>
  <si>
    <t>Teljes munkaidő teljesített</t>
  </si>
  <si>
    <t>Részmunkaidő teljesített</t>
  </si>
  <si>
    <t>Létszám összesen teljesített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</si>
  <si>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</si>
  <si>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</si>
  <si>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</si>
  <si>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kiadásai</t>
  </si>
  <si>
    <t>I. Alaptevékenység költségvetési egyenlege</t>
  </si>
  <si>
    <t>II.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</si>
  <si>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</si>
  <si>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</si>
  <si>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</si>
  <si>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</si>
  <si>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</si>
  <si>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</si>
  <si>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</si>
  <si>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</t>
  </si>
  <si>
    <t>C) Összes maradvány</t>
  </si>
  <si>
    <t>D) Alaptevékenység kötelezettséggel terhelt maradványa</t>
  </si>
  <si>
    <t>E) Alaptevékenység szabad maradványa</t>
  </si>
  <si>
    <t>F) Vállalkozási tevékenységet terhelő befizetési kötelezettség</t>
  </si>
  <si>
    <t>G) Vállalkozási tevékenység felhasználható maradványa</t>
  </si>
  <si>
    <t>#</t>
  </si>
  <si>
    <t>Előző időszak</t>
  </si>
  <si>
    <t>Tárgyi időszak</t>
  </si>
  <si>
    <t>ÖSSZESEN</t>
  </si>
  <si>
    <t/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</si>
  <si>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</si>
  <si>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</si>
  <si>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</si>
  <si>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</si>
  <si>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</si>
  <si>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</si>
  <si>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</si>
  <si>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</si>
  <si>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</si>
  <si>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</si>
  <si>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</si>
  <si>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</si>
  <si>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</si>
  <si>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</si>
  <si>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</si>
  <si>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</si>
  <si>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</si>
  <si>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</si>
  <si>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</si>
  <si>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</si>
  <si>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</si>
  <si>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</si>
  <si>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</si>
  <si>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</si>
  <si>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</si>
  <si>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</si>
  <si>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</si>
  <si>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</si>
  <si>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</si>
  <si>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</si>
  <si>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</si>
  <si>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</si>
  <si>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</si>
  <si>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</si>
  <si>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</si>
  <si>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</si>
  <si>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</si>
  <si>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</si>
  <si>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</si>
  <si>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</si>
  <si>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</si>
  <si>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</si>
  <si>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</si>
  <si>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</si>
  <si>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</si>
  <si>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</si>
  <si>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</si>
  <si>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</si>
  <si>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</si>
  <si>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</si>
  <si>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</si>
  <si>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</si>
  <si>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</si>
  <si>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</si>
  <si>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</si>
  <si>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</si>
  <si>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</si>
  <si>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</si>
  <si>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</si>
  <si>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</si>
  <si>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</si>
  <si>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</si>
  <si>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</si>
  <si>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</si>
  <si>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</si>
  <si>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</si>
  <si>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</si>
  <si>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</si>
  <si>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</si>
  <si>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</si>
  <si>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</si>
  <si>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</si>
  <si>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</si>
  <si>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</si>
  <si>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</si>
  <si>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</si>
  <si>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</si>
  <si>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</si>
  <si>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</si>
  <si>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</si>
  <si>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</si>
  <si>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</si>
  <si>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</si>
  <si>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</si>
  <si>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</si>
  <si>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</si>
  <si>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</si>
  <si>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</si>
  <si>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</si>
  <si>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</si>
  <si>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</si>
  <si>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</si>
  <si>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</si>
  <si>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</si>
  <si>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</si>
  <si>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</si>
  <si>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</si>
  <si>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</si>
  <si>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</si>
  <si>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</si>
  <si>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</si>
  <si>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</si>
  <si>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</si>
  <si>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</si>
  <si>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</si>
  <si>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</si>
  <si>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</si>
  <si>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</si>
  <si>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</si>
  <si>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</si>
  <si>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</si>
  <si>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</si>
  <si>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</si>
  <si>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</si>
  <si>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</si>
  <si>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</si>
  <si>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</si>
  <si>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</si>
  <si>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</si>
  <si>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</si>
  <si>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</si>
  <si>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</si>
  <si>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</si>
  <si>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</si>
  <si>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</si>
  <si>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</si>
  <si>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</si>
  <si>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</si>
  <si>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</si>
  <si>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</si>
  <si>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</si>
  <si>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</si>
  <si>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</si>
  <si>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</si>
  <si>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</si>
  <si>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</si>
  <si>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</si>
  <si>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</si>
  <si>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</si>
  <si>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</si>
  <si>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</si>
  <si>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</si>
  <si>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</si>
  <si>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</si>
  <si>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</si>
  <si>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</si>
  <si>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</si>
  <si>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</si>
  <si>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</si>
  <si>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</si>
  <si>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</si>
  <si>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</si>
  <si>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</si>
  <si>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</si>
  <si>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</si>
  <si>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</si>
  <si>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</si>
  <si>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</si>
  <si>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</si>
  <si>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</si>
  <si>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</si>
  <si>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</si>
  <si>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</si>
  <si>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</si>
  <si>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</si>
  <si>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</si>
  <si>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</si>
  <si>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</si>
  <si>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</si>
  <si>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</si>
  <si>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</si>
  <si>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</si>
  <si>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</si>
  <si>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</si>
  <si>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</si>
  <si>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</si>
  <si>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</si>
  <si>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</si>
  <si>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</si>
  <si>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</si>
  <si>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</si>
  <si>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</si>
  <si>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</si>
  <si>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</si>
  <si>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</si>
  <si>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</si>
  <si>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</si>
  <si>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</si>
  <si>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</si>
  <si>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</si>
  <si>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</si>
  <si>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</si>
  <si>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</si>
  <si>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</si>
  <si>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</si>
  <si>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</si>
  <si>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</si>
  <si>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</si>
  <si>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</si>
  <si>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</si>
  <si>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</si>
  <si>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</si>
  <si>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</si>
  <si>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</si>
  <si>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</si>
  <si>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</si>
  <si>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</si>
  <si>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</si>
  <si>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</si>
  <si>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</si>
  <si>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</si>
  <si>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</si>
  <si>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</si>
  <si>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</si>
  <si>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</si>
  <si>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</si>
  <si>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</si>
  <si>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</si>
  <si>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</si>
  <si>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</si>
  <si>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</si>
  <si>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</si>
  <si>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</si>
  <si>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</si>
  <si>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</si>
  <si>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</si>
  <si>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</si>
  <si>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</si>
  <si>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</si>
  <si>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</si>
  <si>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</si>
  <si>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</si>
  <si>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</si>
  <si>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</si>
  <si>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</si>
  <si>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</si>
  <si>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</si>
  <si>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</si>
  <si>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</si>
  <si>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Forgalom képes</t>
  </si>
  <si>
    <t>Korlátozottan forgalomképes</t>
  </si>
  <si>
    <t>Forgalom képtelen</t>
  </si>
  <si>
    <t>Eszközök</t>
  </si>
  <si>
    <t>Óvodai/Szociális feladat mutatók alapján fizetendő</t>
  </si>
  <si>
    <t>Elszámolás összesen</t>
  </si>
  <si>
    <t>11. melléklet: Európai Unió által támogatott projektek</t>
  </si>
  <si>
    <t>Társulás költségvetése</t>
  </si>
  <si>
    <t xml:space="preserve">       1.4.3 Intézményfinanszírozás</t>
  </si>
  <si>
    <t>Marcali Kistérségi Többcélú Társulés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</si>
  <si>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</si>
  <si>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</si>
  <si>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</si>
  <si>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>5. Belföldi finanszírozás kiadásai</t>
  </si>
  <si>
    <t xml:space="preserve">       5.1 Hitel, kölcsöntörlesztés államháztartáson                                                                                                       kívülre</t>
  </si>
  <si>
    <t xml:space="preserve">       5.1 Hitel, kölcsöntörlesztés államháztartáson                                                                                                       kívülre (működési célú)</t>
  </si>
  <si>
    <t xml:space="preserve">        1. Felhalmozási célú hitel felvétel</t>
  </si>
  <si>
    <t xml:space="preserve">       5.1 Hitel, kölcsöntörlesztés államháztartáson                                                                                                       kívülre (felhalmozási célú)</t>
  </si>
  <si>
    <t>Fogászati ellátás</t>
  </si>
  <si>
    <t>Hulladékgazdálkodás</t>
  </si>
  <si>
    <t>Család és Gyermekjóléti Központ</t>
  </si>
  <si>
    <t>A társadalmi együttműködés erősítését szolgáló helyi szintű komplex programok</t>
  </si>
  <si>
    <t>TOP 5.2.1.</t>
  </si>
  <si>
    <t>Konyhai feladat ellátás</t>
  </si>
  <si>
    <t>Teljes munkaidő előirányzat</t>
  </si>
  <si>
    <t>Rész munkaidő előirányzat</t>
  </si>
  <si>
    <t>Létszám összesen előirányzat</t>
  </si>
  <si>
    <t>Teljes munkaidő teljesítés</t>
  </si>
  <si>
    <t>Rész munkaidő teljesítés</t>
  </si>
  <si>
    <t>Létszám összesen teljesítés</t>
  </si>
  <si>
    <t>Sorszám</t>
  </si>
  <si>
    <t>Részmunkaidő előirányzat</t>
  </si>
  <si>
    <t>Marcali Szociális és Egészségügyi Szolgáltató Központ</t>
  </si>
  <si>
    <t>Humán kapacitások fejlesztése térségi szemléletben</t>
  </si>
  <si>
    <t xml:space="preserve">Humán szolgáltatások fejlesztése  </t>
  </si>
  <si>
    <t>EFOP 3.9.2</t>
  </si>
  <si>
    <t>EFOP 1.5.3</t>
  </si>
  <si>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Ft</t>
    </r>
  </si>
  <si>
    <t>12. sz. melléklet Maradványkimutatás</t>
  </si>
  <si>
    <r>
      <rPr>
        <i/>
        <sz val="11"/>
        <color indexed="8"/>
        <rFont val="Calibri"/>
        <family val="2"/>
      </rPr>
      <t xml:space="preserve">e </t>
    </r>
    <r>
      <rPr>
        <sz val="11"/>
        <color theme="1"/>
        <rFont val="Calibri"/>
        <family val="2"/>
      </rPr>
      <t>Ft</t>
    </r>
  </si>
  <si>
    <t>13. sz. melléklet Vagyonmérleg</t>
  </si>
  <si>
    <t>Marcali Szociális és Egészségügyi Központ</t>
  </si>
  <si>
    <t>10. sz. melléklet: Közfoglalkoztatotti létszám</t>
  </si>
  <si>
    <r>
      <rPr>
        <i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Ft</t>
    </r>
  </si>
  <si>
    <t>Céltartalék</t>
  </si>
  <si>
    <t>Bruttó költség /e Ft előirányzat</t>
  </si>
  <si>
    <t>Saját forrás /e Ft előirányzat</t>
  </si>
  <si>
    <t>Külső forrás /e Ft előirányzat</t>
  </si>
  <si>
    <t>Konyhai eszközök felújítása</t>
  </si>
  <si>
    <t>Segesd</t>
  </si>
  <si>
    <t>Zalakomár</t>
  </si>
  <si>
    <t>Marcali Szociális és Egészségügyi Szolgáltató Központ költségvetése kiemelt előirányzatonként</t>
  </si>
  <si>
    <t>Marcali Óvodai Központ költségvetése kiemelt előirányzatonként</t>
  </si>
  <si>
    <t>Közfoglalkoztatási programok eszközbeszerzése</t>
  </si>
  <si>
    <t>Ft</t>
  </si>
  <si>
    <t xml:space="preserve">14. számú melléklet: </t>
  </si>
  <si>
    <t xml:space="preserve">a Társulás tulajdonában álló gazdálkodó szervezetek működéséből származó kötelezettségek és részesedések </t>
  </si>
  <si>
    <t>Gazdálkodó szervezet megnevezése</t>
  </si>
  <si>
    <t>Részesedés összege</t>
  </si>
  <si>
    <t>Részesedés mértéke (%)</t>
  </si>
  <si>
    <t>DBR Dél-Balatoni Régió Nonprofit Korlátolt Felelősségű Társaság</t>
  </si>
  <si>
    <t>-</t>
  </si>
  <si>
    <t>e FT</t>
  </si>
  <si>
    <t>Tárgyév</t>
  </si>
  <si>
    <t>és az azt követő években</t>
  </si>
  <si>
    <t>Helyi adók</t>
  </si>
  <si>
    <t>Osztalékok, koncessziós díjak</t>
  </si>
  <si>
    <t xml:space="preserve">Díjak, pótlékok, bírságok 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</si>
  <si>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</si>
  <si>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</si>
  <si>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</si>
  <si>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</si>
  <si>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</t>
  </si>
  <si>
    <t>15. számú melléklet: többéves kihatással járó döntések számszerűsítése évenkénti bontásban</t>
  </si>
  <si>
    <t>Előző év(ek)ben keletkezett tárgyévet terhelő fizetési kötelezettség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</si>
  <si>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</si>
  <si>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</si>
  <si>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</si>
  <si>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</si>
  <si>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</si>
  <si>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</si>
  <si>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</si>
  <si>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</t>
  </si>
  <si>
    <t>A fejlesztésben résztvevő fizetési kötelezettsége összesen</t>
  </si>
  <si>
    <t>Fizetési kötelezettséggel csökkentett saját bevétel</t>
  </si>
  <si>
    <t>Társulási ügylethez kapcsolódó függő fizetési kötelezettség</t>
  </si>
  <si>
    <t>Marcali és Térsége Közszolgáltató Nonprofit Kft.</t>
  </si>
  <si>
    <t>Közösségvezérelt helyi fejlesztések</t>
  </si>
  <si>
    <t>TOP 7.1.1                      CLLD</t>
  </si>
  <si>
    <t>Vagyonbiztosítás</t>
  </si>
  <si>
    <t>Társulási tagdíj</t>
  </si>
  <si>
    <t>Többcélú Kistérségi Társulás                     2020. évi előirányzat</t>
  </si>
  <si>
    <t>Többcélú Kistérségi Társulás 2020. évi teljesítés</t>
  </si>
  <si>
    <t>Többcélú Kistérségi Társulás                    2020. évi teljesítés %</t>
  </si>
  <si>
    <t>Marcali Szociális és Egészségügyi Szolgáltató Központ 2020. évi előirányzat</t>
  </si>
  <si>
    <t>Marcali Szociális és Egészségügyi Szolgáltató Központ 2020. évi teljesítés</t>
  </si>
  <si>
    <t>Marcali Szociális és Egészségügyi Szolgáltató Központ 2020. évi teljesítés %</t>
  </si>
  <si>
    <t>Marcali Óvodai Központ 2020. évi előirányzat</t>
  </si>
  <si>
    <t>Marcali Óvodai Központ 2020. évi teljesítés</t>
  </si>
  <si>
    <t>Marcali Óvodai Központ 2020. évi teljesítés %</t>
  </si>
  <si>
    <t>Összesen 2020. évi eredeti előirányzat</t>
  </si>
  <si>
    <t>Összesen 2020. évi teljesítés</t>
  </si>
  <si>
    <t>Összesen 2020. évi teljesítés %</t>
  </si>
  <si>
    <t>Többcélú Kistérségi Társulás                 2020. évi előirányzat</t>
  </si>
  <si>
    <t>Összesen 2020. évi előirányzat</t>
  </si>
  <si>
    <t>Működésből származó kötelezettségek összege 2020.12.31-én</t>
  </si>
  <si>
    <t>E/1 Előzetesen felszámított forgalmi adó elszámolása</t>
  </si>
  <si>
    <t>E/2 Fizetendő általános forgalmi adó elszámolása</t>
  </si>
  <si>
    <t>E/3 Egyéb sajátos eszközoldali elszámolások</t>
  </si>
  <si>
    <t>2020. évi előirányzat</t>
  </si>
  <si>
    <t>2020. évi teljesítés</t>
  </si>
  <si>
    <t>2020. évi teljesítés %</t>
  </si>
  <si>
    <t>Árokásó gép és tartozékai</t>
  </si>
  <si>
    <t>Informatikai eszközök beszerzése</t>
  </si>
  <si>
    <t>Dózsa György u. 7. szám alatti ingatlan belső felújítás</t>
  </si>
  <si>
    <t>START 2019. évi szociális 2020.01.01- 2020.02.29</t>
  </si>
  <si>
    <t>START 2020. évi szociális 2020.03.01- 2020.12.31.</t>
  </si>
  <si>
    <t>2020. évi</t>
  </si>
  <si>
    <t>2019. évi hátralék</t>
  </si>
  <si>
    <t>2020. előirányzat</t>
  </si>
  <si>
    <t>2020. évi hátralék</t>
  </si>
  <si>
    <t>2020 teljesítés</t>
  </si>
  <si>
    <t>Szeszk 2019. évi hátralék</t>
  </si>
  <si>
    <t>SZESZK egyéb költség, 2020. évi normatíva, támogató és közösségi átadás</t>
  </si>
  <si>
    <t>Óvodai nevelés 2019. évi hátralék</t>
  </si>
  <si>
    <t>2020. évi Normatíva átadás</t>
  </si>
  <si>
    <t>2020. évi hozzájárulás</t>
  </si>
  <si>
    <t>Hatósági Igazgatás 2019. évi hátralék</t>
  </si>
  <si>
    <t>2020 előirányzat</t>
  </si>
  <si>
    <t>2020. évi téli közfoglalkoztatás 2020.11.16- 2020.12.31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</si>
</sst>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mmmm\ d\.;@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justify"/>
    </xf>
    <xf numFmtId="3" fontId="62" fillId="0" borderId="11" xfId="0" applyNumberFormat="1" applyFont="1" applyBorder="1" applyAlignment="1">
      <alignment/>
    </xf>
    <xf numFmtId="0" fontId="63" fillId="0" borderId="10" xfId="0" applyFont="1" applyBorder="1" applyAlignment="1">
      <alignment horizontal="justify"/>
    </xf>
    <xf numFmtId="3" fontId="63" fillId="0" borderId="11" xfId="0" applyNumberFormat="1" applyFont="1" applyBorder="1" applyAlignment="1">
      <alignment/>
    </xf>
    <xf numFmtId="3" fontId="62" fillId="33" borderId="11" xfId="0" applyNumberFormat="1" applyFont="1" applyFill="1" applyBorder="1" applyAlignment="1">
      <alignment/>
    </xf>
    <xf numFmtId="0" fontId="62" fillId="0" borderId="10" xfId="0" applyFont="1" applyBorder="1" applyAlignment="1">
      <alignment/>
    </xf>
    <xf numFmtId="0" fontId="64" fillId="0" borderId="0" xfId="0" applyFont="1" applyAlignment="1">
      <alignment horizontal="right"/>
    </xf>
    <xf numFmtId="0" fontId="65" fillId="33" borderId="10" xfId="0" applyFont="1" applyFill="1" applyBorder="1" applyAlignment="1">
      <alignment horizontal="justify"/>
    </xf>
    <xf numFmtId="3" fontId="65" fillId="33" borderId="11" xfId="0" applyNumberFormat="1" applyFont="1" applyFill="1" applyBorder="1" applyAlignment="1">
      <alignment/>
    </xf>
    <xf numFmtId="0" fontId="65" fillId="34" borderId="10" xfId="0" applyFont="1" applyFill="1" applyBorder="1" applyAlignment="1">
      <alignment horizontal="justify"/>
    </xf>
    <xf numFmtId="3" fontId="65" fillId="34" borderId="11" xfId="0" applyNumberFormat="1" applyFont="1" applyFill="1" applyBorder="1" applyAlignment="1">
      <alignment/>
    </xf>
    <xf numFmtId="0" fontId="63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3" fontId="62" fillId="0" borderId="12" xfId="0" applyNumberFormat="1" applyFont="1" applyBorder="1" applyAlignment="1">
      <alignment/>
    </xf>
    <xf numFmtId="0" fontId="65" fillId="33" borderId="13" xfId="0" applyFont="1" applyFill="1" applyBorder="1" applyAlignment="1">
      <alignment horizontal="justify"/>
    </xf>
    <xf numFmtId="3" fontId="65" fillId="33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62" fillId="35" borderId="15" xfId="0" applyNumberFormat="1" applyFont="1" applyFill="1" applyBorder="1" applyAlignment="1">
      <alignment/>
    </xf>
    <xf numFmtId="3" fontId="62" fillId="35" borderId="16" xfId="0" applyNumberFormat="1" applyFont="1" applyFill="1" applyBorder="1" applyAlignment="1">
      <alignment/>
    </xf>
    <xf numFmtId="3" fontId="62" fillId="35" borderId="17" xfId="0" applyNumberFormat="1" applyFont="1" applyFill="1" applyBorder="1" applyAlignment="1">
      <alignment/>
    </xf>
    <xf numFmtId="3" fontId="63" fillId="0" borderId="10" xfId="0" applyNumberFormat="1" applyFont="1" applyBorder="1" applyAlignment="1">
      <alignment horizontal="justify"/>
    </xf>
    <xf numFmtId="3" fontId="62" fillId="0" borderId="10" xfId="0" applyNumberFormat="1" applyFont="1" applyBorder="1" applyAlignment="1">
      <alignment horizontal="justify"/>
    </xf>
    <xf numFmtId="3" fontId="62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 vertical="top" wrapText="1"/>
    </xf>
    <xf numFmtId="3" fontId="65" fillId="35" borderId="16" xfId="0" applyNumberFormat="1" applyFont="1" applyFill="1" applyBorder="1" applyAlignment="1">
      <alignment/>
    </xf>
    <xf numFmtId="3" fontId="65" fillId="35" borderId="17" xfId="0" applyNumberFormat="1" applyFont="1" applyFill="1" applyBorder="1" applyAlignment="1">
      <alignment/>
    </xf>
    <xf numFmtId="3" fontId="62" fillId="33" borderId="14" xfId="0" applyNumberFormat="1" applyFont="1" applyFill="1" applyBorder="1" applyAlignment="1">
      <alignment/>
    </xf>
    <xf numFmtId="3" fontId="65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62" fillId="36" borderId="13" xfId="0" applyFont="1" applyFill="1" applyBorder="1" applyAlignment="1">
      <alignment horizontal="center" vertical="center"/>
    </xf>
    <xf numFmtId="0" fontId="62" fillId="36" borderId="14" xfId="0" applyFont="1" applyFill="1" applyBorder="1" applyAlignment="1">
      <alignment horizontal="center" vertical="center" wrapText="1"/>
    </xf>
    <xf numFmtId="0" fontId="65" fillId="35" borderId="19" xfId="0" applyFont="1" applyFill="1" applyBorder="1" applyAlignment="1">
      <alignment/>
    </xf>
    <xf numFmtId="3" fontId="65" fillId="35" borderId="20" xfId="0" applyNumberFormat="1" applyFont="1" applyFill="1" applyBorder="1" applyAlignment="1">
      <alignment/>
    </xf>
    <xf numFmtId="3" fontId="65" fillId="35" borderId="21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/>
    </xf>
    <xf numFmtId="3" fontId="65" fillId="35" borderId="11" xfId="0" applyNumberFormat="1" applyFont="1" applyFill="1" applyBorder="1" applyAlignment="1">
      <alignment/>
    </xf>
    <xf numFmtId="3" fontId="65" fillId="35" borderId="18" xfId="0" applyNumberFormat="1" applyFont="1" applyFill="1" applyBorder="1" applyAlignment="1">
      <alignment/>
    </xf>
    <xf numFmtId="3" fontId="65" fillId="35" borderId="10" xfId="0" applyNumberFormat="1" applyFont="1" applyFill="1" applyBorder="1" applyAlignment="1">
      <alignment/>
    </xf>
    <xf numFmtId="3" fontId="65" fillId="35" borderId="19" xfId="0" applyNumberFormat="1" applyFont="1" applyFill="1" applyBorder="1" applyAlignment="1">
      <alignment/>
    </xf>
    <xf numFmtId="0" fontId="5" fillId="35" borderId="19" xfId="0" applyFont="1" applyFill="1" applyBorder="1" applyAlignment="1">
      <alignment vertical="top" wrapText="1"/>
    </xf>
    <xf numFmtId="3" fontId="5" fillId="35" borderId="20" xfId="0" applyNumberFormat="1" applyFont="1" applyFill="1" applyBorder="1" applyAlignment="1">
      <alignment horizontal="right" vertical="top" wrapText="1"/>
    </xf>
    <xf numFmtId="0" fontId="5" fillId="35" borderId="21" xfId="0" applyFont="1" applyFill="1" applyBorder="1" applyAlignment="1">
      <alignment horizontal="right" vertical="top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center" vertical="center"/>
    </xf>
    <xf numFmtId="3" fontId="6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65" fillId="35" borderId="20" xfId="0" applyFont="1" applyFill="1" applyBorder="1" applyAlignment="1">
      <alignment/>
    </xf>
    <xf numFmtId="0" fontId="65" fillId="35" borderId="14" xfId="0" applyFont="1" applyFill="1" applyBorder="1" applyAlignment="1">
      <alignment/>
    </xf>
    <xf numFmtId="0" fontId="62" fillId="35" borderId="11" xfId="0" applyFont="1" applyFill="1" applyBorder="1" applyAlignment="1">
      <alignment/>
    </xf>
    <xf numFmtId="3" fontId="62" fillId="0" borderId="11" xfId="0" applyNumberFormat="1" applyFont="1" applyBorder="1" applyAlignment="1">
      <alignment horizontal="right"/>
    </xf>
    <xf numFmtId="3" fontId="63" fillId="0" borderId="11" xfId="0" applyNumberFormat="1" applyFont="1" applyBorder="1" applyAlignment="1">
      <alignment horizontal="right"/>
    </xf>
    <xf numFmtId="3" fontId="65" fillId="33" borderId="11" xfId="0" applyNumberFormat="1" applyFont="1" applyFill="1" applyBorder="1" applyAlignment="1">
      <alignment horizontal="right"/>
    </xf>
    <xf numFmtId="3" fontId="65" fillId="34" borderId="11" xfId="0" applyNumberFormat="1" applyFont="1" applyFill="1" applyBorder="1" applyAlignment="1">
      <alignment horizontal="right"/>
    </xf>
    <xf numFmtId="3" fontId="62" fillId="0" borderId="24" xfId="0" applyNumberFormat="1" applyFont="1" applyBorder="1" applyAlignment="1">
      <alignment horizontal="right"/>
    </xf>
    <xf numFmtId="3" fontId="62" fillId="0" borderId="25" xfId="0" applyNumberFormat="1" applyFont="1" applyBorder="1" applyAlignment="1">
      <alignment/>
    </xf>
    <xf numFmtId="3" fontId="65" fillId="33" borderId="25" xfId="0" applyNumberFormat="1" applyFont="1" applyFill="1" applyBorder="1" applyAlignment="1">
      <alignment/>
    </xf>
    <xf numFmtId="3" fontId="65" fillId="35" borderId="26" xfId="0" applyNumberFormat="1" applyFont="1" applyFill="1" applyBorder="1" applyAlignment="1">
      <alignment/>
    </xf>
    <xf numFmtId="3" fontId="65" fillId="36" borderId="1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/>
      <protection hidden="1"/>
    </xf>
    <xf numFmtId="3" fontId="62" fillId="35" borderId="19" xfId="0" applyNumberFormat="1" applyFont="1" applyFill="1" applyBorder="1" applyAlignment="1">
      <alignment/>
    </xf>
    <xf numFmtId="0" fontId="62" fillId="36" borderId="27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/>
    </xf>
    <xf numFmtId="3" fontId="63" fillId="0" borderId="10" xfId="0" applyNumberFormat="1" applyFont="1" applyBorder="1" applyAlignment="1">
      <alignment/>
    </xf>
    <xf numFmtId="3" fontId="65" fillId="34" borderId="10" xfId="0" applyNumberFormat="1" applyFont="1" applyFill="1" applyBorder="1" applyAlignment="1">
      <alignment/>
    </xf>
    <xf numFmtId="0" fontId="65" fillId="35" borderId="28" xfId="0" applyFont="1" applyFill="1" applyBorder="1" applyAlignment="1">
      <alignment/>
    </xf>
    <xf numFmtId="3" fontId="65" fillId="35" borderId="29" xfId="0" applyNumberFormat="1" applyFont="1" applyFill="1" applyBorder="1" applyAlignment="1">
      <alignment horizontal="right"/>
    </xf>
    <xf numFmtId="0" fontId="65" fillId="35" borderId="30" xfId="0" applyFont="1" applyFill="1" applyBorder="1" applyAlignment="1">
      <alignment/>
    </xf>
    <xf numFmtId="3" fontId="65" fillId="35" borderId="31" xfId="0" applyNumberFormat="1" applyFont="1" applyFill="1" applyBorder="1" applyAlignment="1">
      <alignment horizontal="right"/>
    </xf>
    <xf numFmtId="3" fontId="65" fillId="35" borderId="31" xfId="0" applyNumberFormat="1" applyFont="1" applyFill="1" applyBorder="1" applyAlignment="1">
      <alignment/>
    </xf>
    <xf numFmtId="0" fontId="5" fillId="35" borderId="30" xfId="0" applyFont="1" applyFill="1" applyBorder="1" applyAlignment="1">
      <alignment vertical="top" wrapText="1"/>
    </xf>
    <xf numFmtId="0" fontId="65" fillId="36" borderId="13" xfId="0" applyFont="1" applyFill="1" applyBorder="1" applyAlignment="1">
      <alignment horizontal="center" vertical="center" wrapText="1"/>
    </xf>
    <xf numFmtId="0" fontId="65" fillId="36" borderId="27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3" fontId="4" fillId="0" borderId="29" xfId="0" applyNumberFormat="1" applyFont="1" applyBorder="1" applyAlignment="1">
      <alignment vertical="top" wrapText="1"/>
    </xf>
    <xf numFmtId="3" fontId="4" fillId="0" borderId="29" xfId="0" applyNumberFormat="1" applyFont="1" applyBorder="1" applyAlignment="1">
      <alignment horizontal="right" vertical="top" wrapText="1"/>
    </xf>
    <xf numFmtId="0" fontId="4" fillId="0" borderId="32" xfId="0" applyFont="1" applyBorder="1" applyAlignment="1">
      <alignment horizontal="right" vertical="top" wrapText="1"/>
    </xf>
    <xf numFmtId="0" fontId="65" fillId="34" borderId="10" xfId="0" applyFont="1" applyFill="1" applyBorder="1" applyAlignment="1">
      <alignment horizontal="right"/>
    </xf>
    <xf numFmtId="3" fontId="65" fillId="36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3" fontId="65" fillId="36" borderId="11" xfId="0" applyNumberFormat="1" applyFont="1" applyFill="1" applyBorder="1" applyAlignment="1">
      <alignment horizontal="center" vertical="center" wrapText="1"/>
    </xf>
    <xf numFmtId="3" fontId="5" fillId="33" borderId="27" xfId="0" applyNumberFormat="1" applyFont="1" applyFill="1" applyBorder="1" applyAlignment="1">
      <alignment vertical="top" wrapText="1"/>
    </xf>
    <xf numFmtId="3" fontId="4" fillId="0" borderId="25" xfId="0" applyNumberFormat="1" applyFont="1" applyBorder="1" applyAlignment="1">
      <alignment vertical="top" wrapText="1"/>
    </xf>
    <xf numFmtId="3" fontId="4" fillId="0" borderId="25" xfId="0" applyNumberFormat="1" applyFont="1" applyBorder="1" applyAlignment="1">
      <alignment vertical="center" wrapText="1"/>
    </xf>
    <xf numFmtId="3" fontId="5" fillId="33" borderId="25" xfId="0" applyNumberFormat="1" applyFont="1" applyFill="1" applyBorder="1" applyAlignment="1">
      <alignment vertical="top" wrapText="1"/>
    </xf>
    <xf numFmtId="3" fontId="65" fillId="35" borderId="25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65" fillId="36" borderId="11" xfId="0" applyNumberFormat="1" applyFont="1" applyFill="1" applyBorder="1" applyAlignment="1">
      <alignment horizontal="center"/>
    </xf>
    <xf numFmtId="3" fontId="65" fillId="36" borderId="11" xfId="0" applyNumberFormat="1" applyFont="1" applyFill="1" applyBorder="1" applyAlignment="1">
      <alignment horizontal="center"/>
    </xf>
    <xf numFmtId="3" fontId="65" fillId="36" borderId="11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3" fontId="65" fillId="36" borderId="11" xfId="0" applyNumberFormat="1" applyFont="1" applyFill="1" applyBorder="1" applyAlignment="1">
      <alignment horizontal="center"/>
    </xf>
    <xf numFmtId="0" fontId="65" fillId="36" borderId="23" xfId="0" applyFont="1" applyFill="1" applyBorder="1" applyAlignment="1">
      <alignment horizontal="center" vertical="center" wrapText="1"/>
    </xf>
    <xf numFmtId="0" fontId="65" fillId="36" borderId="33" xfId="0" applyFont="1" applyFill="1" applyBorder="1" applyAlignment="1">
      <alignment horizontal="center" vertical="center" wrapText="1"/>
    </xf>
    <xf numFmtId="0" fontId="65" fillId="35" borderId="33" xfId="0" applyFont="1" applyFill="1" applyBorder="1" applyAlignment="1">
      <alignment/>
    </xf>
    <xf numFmtId="0" fontId="65" fillId="36" borderId="34" xfId="0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 vertical="center" wrapText="1"/>
    </xf>
    <xf numFmtId="0" fontId="65" fillId="3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5" fillId="36" borderId="11" xfId="0" applyFont="1" applyFill="1" applyBorder="1" applyAlignment="1">
      <alignment horizontal="center" vertical="center"/>
    </xf>
    <xf numFmtId="0" fontId="66" fillId="16" borderId="10" xfId="0" applyFont="1" applyFill="1" applyBorder="1" applyAlignment="1">
      <alignment/>
    </xf>
    <xf numFmtId="0" fontId="8" fillId="16" borderId="11" xfId="0" applyFont="1" applyFill="1" applyBorder="1" applyAlignment="1">
      <alignment vertical="top" wrapText="1"/>
    </xf>
    <xf numFmtId="3" fontId="66" fillId="16" borderId="11" xfId="0" applyNumberFormat="1" applyFont="1" applyFill="1" applyBorder="1" applyAlignment="1">
      <alignment/>
    </xf>
    <xf numFmtId="0" fontId="62" fillId="0" borderId="29" xfId="0" applyFont="1" applyBorder="1" applyAlignment="1">
      <alignment/>
    </xf>
    <xf numFmtId="0" fontId="62" fillId="35" borderId="29" xfId="0" applyFont="1" applyFill="1" applyBorder="1" applyAlignment="1">
      <alignment/>
    </xf>
    <xf numFmtId="0" fontId="8" fillId="0" borderId="29" xfId="0" applyFont="1" applyFill="1" applyBorder="1" applyAlignment="1">
      <alignment vertical="top" wrapText="1"/>
    </xf>
    <xf numFmtId="3" fontId="66" fillId="0" borderId="29" xfId="0" applyNumberFormat="1" applyFont="1" applyFill="1" applyBorder="1" applyAlignment="1">
      <alignment/>
    </xf>
    <xf numFmtId="3" fontId="62" fillId="0" borderId="29" xfId="0" applyNumberFormat="1" applyFont="1" applyBorder="1" applyAlignment="1">
      <alignment/>
    </xf>
    <xf numFmtId="0" fontId="0" fillId="0" borderId="35" xfId="0" applyBorder="1" applyAlignment="1">
      <alignment/>
    </xf>
    <xf numFmtId="3" fontId="65" fillId="36" borderId="10" xfId="0" applyNumberFormat="1" applyFont="1" applyFill="1" applyBorder="1" applyAlignment="1">
      <alignment horizontal="center"/>
    </xf>
    <xf numFmtId="3" fontId="65" fillId="36" borderId="11" xfId="0" applyNumberFormat="1" applyFont="1" applyFill="1" applyBorder="1" applyAlignment="1">
      <alignment horizontal="center"/>
    </xf>
    <xf numFmtId="3" fontId="65" fillId="33" borderId="24" xfId="0" applyNumberFormat="1" applyFont="1" applyFill="1" applyBorder="1" applyAlignment="1">
      <alignment/>
    </xf>
    <xf numFmtId="3" fontId="62" fillId="0" borderId="24" xfId="0" applyNumberFormat="1" applyFont="1" applyBorder="1" applyAlignment="1">
      <alignment/>
    </xf>
    <xf numFmtId="3" fontId="63" fillId="0" borderId="24" xfId="0" applyNumberFormat="1" applyFont="1" applyBorder="1" applyAlignment="1">
      <alignment/>
    </xf>
    <xf numFmtId="3" fontId="62" fillId="0" borderId="24" xfId="0" applyNumberFormat="1" applyFont="1" applyFill="1" applyBorder="1" applyAlignment="1">
      <alignment/>
    </xf>
    <xf numFmtId="3" fontId="62" fillId="0" borderId="0" xfId="0" applyNumberFormat="1" applyFont="1" applyBorder="1" applyAlignment="1">
      <alignment/>
    </xf>
    <xf numFmtId="0" fontId="62" fillId="36" borderId="36" xfId="0" applyFont="1" applyFill="1" applyBorder="1" applyAlignment="1">
      <alignment horizontal="center" vertical="center" wrapText="1"/>
    </xf>
    <xf numFmtId="10" fontId="65" fillId="33" borderId="11" xfId="0" applyNumberFormat="1" applyFont="1" applyFill="1" applyBorder="1" applyAlignment="1">
      <alignment/>
    </xf>
    <xf numFmtId="10" fontId="62" fillId="0" borderId="11" xfId="0" applyNumberFormat="1" applyFont="1" applyBorder="1" applyAlignment="1">
      <alignment horizontal="right"/>
    </xf>
    <xf numFmtId="10" fontId="62" fillId="0" borderId="24" xfId="0" applyNumberFormat="1" applyFont="1" applyBorder="1" applyAlignment="1">
      <alignment horizontal="right"/>
    </xf>
    <xf numFmtId="10" fontId="62" fillId="0" borderId="11" xfId="0" applyNumberFormat="1" applyFont="1" applyBorder="1" applyAlignment="1">
      <alignment/>
    </xf>
    <xf numFmtId="10" fontId="65" fillId="33" borderId="11" xfId="0" applyNumberFormat="1" applyFont="1" applyFill="1" applyBorder="1" applyAlignment="1">
      <alignment horizontal="right"/>
    </xf>
    <xf numFmtId="10" fontId="65" fillId="34" borderId="11" xfId="0" applyNumberFormat="1" applyFont="1" applyFill="1" applyBorder="1" applyAlignment="1">
      <alignment horizontal="right"/>
    </xf>
    <xf numFmtId="10" fontId="63" fillId="0" borderId="11" xfId="0" applyNumberFormat="1" applyFont="1" applyBorder="1" applyAlignment="1">
      <alignment horizontal="right"/>
    </xf>
    <xf numFmtId="10" fontId="4" fillId="0" borderId="11" xfId="0" applyNumberFormat="1" applyFont="1" applyFill="1" applyBorder="1" applyAlignment="1">
      <alignment/>
    </xf>
    <xf numFmtId="10" fontId="65" fillId="35" borderId="29" xfId="0" applyNumberFormat="1" applyFont="1" applyFill="1" applyBorder="1" applyAlignment="1">
      <alignment horizontal="right"/>
    </xf>
    <xf numFmtId="10" fontId="65" fillId="34" borderId="11" xfId="0" applyNumberFormat="1" applyFont="1" applyFill="1" applyBorder="1" applyAlignment="1">
      <alignment/>
    </xf>
    <xf numFmtId="10" fontId="63" fillId="0" borderId="11" xfId="0" applyNumberFormat="1" applyFont="1" applyBorder="1" applyAlignment="1">
      <alignment/>
    </xf>
    <xf numFmtId="10" fontId="65" fillId="35" borderId="29" xfId="0" applyNumberFormat="1" applyFont="1" applyFill="1" applyBorder="1" applyAlignment="1">
      <alignment/>
    </xf>
    <xf numFmtId="10" fontId="65" fillId="33" borderId="10" xfId="0" applyNumberFormat="1" applyFont="1" applyFill="1" applyBorder="1" applyAlignment="1">
      <alignment/>
    </xf>
    <xf numFmtId="10" fontId="62" fillId="0" borderId="10" xfId="0" applyNumberFormat="1" applyFont="1" applyBorder="1" applyAlignment="1">
      <alignment/>
    </xf>
    <xf numFmtId="10" fontId="65" fillId="34" borderId="10" xfId="0" applyNumberFormat="1" applyFont="1" applyFill="1" applyBorder="1" applyAlignment="1">
      <alignment/>
    </xf>
    <xf numFmtId="10" fontId="63" fillId="0" borderId="10" xfId="0" applyNumberFormat="1" applyFont="1" applyBorder="1" applyAlignment="1">
      <alignment/>
    </xf>
    <xf numFmtId="10" fontId="62" fillId="0" borderId="24" xfId="0" applyNumberFormat="1" applyFont="1" applyFill="1" applyBorder="1" applyAlignment="1">
      <alignment/>
    </xf>
    <xf numFmtId="10" fontId="62" fillId="0" borderId="24" xfId="0" applyNumberFormat="1" applyFont="1" applyBorder="1" applyAlignment="1">
      <alignment/>
    </xf>
    <xf numFmtId="10" fontId="62" fillId="0" borderId="11" xfId="0" applyNumberFormat="1" applyFont="1" applyFill="1" applyBorder="1" applyAlignment="1">
      <alignment/>
    </xf>
    <xf numFmtId="10" fontId="62" fillId="0" borderId="25" xfId="0" applyNumberFormat="1" applyFont="1" applyBorder="1" applyAlignment="1">
      <alignment/>
    </xf>
    <xf numFmtId="10" fontId="4" fillId="0" borderId="11" xfId="0" applyNumberFormat="1" applyFont="1" applyBorder="1" applyAlignment="1">
      <alignment vertical="top" wrapText="1"/>
    </xf>
    <xf numFmtId="10" fontId="6" fillId="0" borderId="11" xfId="0" applyNumberFormat="1" applyFont="1" applyBorder="1" applyAlignment="1">
      <alignment vertical="top" wrapText="1"/>
    </xf>
    <xf numFmtId="10" fontId="65" fillId="35" borderId="20" xfId="0" applyNumberFormat="1" applyFont="1" applyFill="1" applyBorder="1" applyAlignment="1">
      <alignment/>
    </xf>
    <xf numFmtId="10" fontId="65" fillId="33" borderId="25" xfId="0" applyNumberFormat="1" applyFont="1" applyFill="1" applyBorder="1" applyAlignment="1">
      <alignment/>
    </xf>
    <xf numFmtId="10" fontId="65" fillId="35" borderId="26" xfId="0" applyNumberFormat="1" applyFont="1" applyFill="1" applyBorder="1" applyAlignment="1">
      <alignment/>
    </xf>
    <xf numFmtId="10" fontId="65" fillId="33" borderId="24" xfId="0" applyNumberFormat="1" applyFont="1" applyFill="1" applyBorder="1" applyAlignment="1">
      <alignment/>
    </xf>
    <xf numFmtId="10" fontId="4" fillId="0" borderId="24" xfId="0" applyNumberFormat="1" applyFont="1" applyBorder="1" applyAlignment="1">
      <alignment vertical="top" wrapText="1"/>
    </xf>
    <xf numFmtId="10" fontId="63" fillId="0" borderId="24" xfId="0" applyNumberFormat="1" applyFont="1" applyBorder="1" applyAlignment="1">
      <alignment/>
    </xf>
    <xf numFmtId="10" fontId="65" fillId="33" borderId="37" xfId="0" applyNumberFormat="1" applyFont="1" applyFill="1" applyBorder="1" applyAlignment="1">
      <alignment/>
    </xf>
    <xf numFmtId="10" fontId="65" fillId="33" borderId="14" xfId="0" applyNumberFormat="1" applyFont="1" applyFill="1" applyBorder="1" applyAlignment="1">
      <alignment/>
    </xf>
    <xf numFmtId="10" fontId="65" fillId="35" borderId="11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 horizontal="right" vertical="top" wrapText="1"/>
    </xf>
    <xf numFmtId="10" fontId="4" fillId="0" borderId="25" xfId="0" applyNumberFormat="1" applyFont="1" applyBorder="1" applyAlignment="1">
      <alignment horizontal="right" vertical="top" wrapText="1"/>
    </xf>
    <xf numFmtId="10" fontId="5" fillId="35" borderId="26" xfId="0" applyNumberFormat="1" applyFont="1" applyFill="1" applyBorder="1" applyAlignment="1">
      <alignment horizontal="right" vertical="top" wrapText="1"/>
    </xf>
    <xf numFmtId="3" fontId="4" fillId="0" borderId="35" xfId="0" applyNumberFormat="1" applyFont="1" applyBorder="1" applyAlignment="1">
      <alignment horizontal="right" vertical="top" wrapText="1"/>
    </xf>
    <xf numFmtId="10" fontId="4" fillId="0" borderId="35" xfId="0" applyNumberFormat="1" applyFont="1" applyBorder="1" applyAlignment="1">
      <alignment horizontal="right" vertical="top" wrapText="1"/>
    </xf>
    <xf numFmtId="3" fontId="65" fillId="36" borderId="25" xfId="0" applyNumberFormat="1" applyFont="1" applyFill="1" applyBorder="1" applyAlignment="1">
      <alignment horizontal="center"/>
    </xf>
    <xf numFmtId="0" fontId="62" fillId="36" borderId="0" xfId="0" applyFont="1" applyFill="1" applyBorder="1" applyAlignment="1">
      <alignment horizontal="center"/>
    </xf>
    <xf numFmtId="10" fontId="65" fillId="33" borderId="18" xfId="0" applyNumberFormat="1" applyFont="1" applyFill="1" applyBorder="1" applyAlignment="1">
      <alignment/>
    </xf>
    <xf numFmtId="10" fontId="66" fillId="16" borderId="11" xfId="0" applyNumberFormat="1" applyFont="1" applyFill="1" applyBorder="1" applyAlignment="1">
      <alignment/>
    </xf>
    <xf numFmtId="10" fontId="62" fillId="0" borderId="29" xfId="0" applyNumberFormat="1" applyFont="1" applyBorder="1" applyAlignment="1">
      <alignment/>
    </xf>
    <xf numFmtId="10" fontId="65" fillId="35" borderId="38" xfId="0" applyNumberFormat="1" applyFont="1" applyFill="1" applyBorder="1" applyAlignment="1">
      <alignment/>
    </xf>
    <xf numFmtId="10" fontId="65" fillId="35" borderId="39" xfId="0" applyNumberFormat="1" applyFont="1" applyFill="1" applyBorder="1" applyAlignment="1">
      <alignment/>
    </xf>
    <xf numFmtId="10" fontId="62" fillId="0" borderId="40" xfId="0" applyNumberFormat="1" applyFont="1" applyBorder="1" applyAlignment="1">
      <alignment/>
    </xf>
    <xf numFmtId="3" fontId="62" fillId="0" borderId="41" xfId="0" applyNumberFormat="1" applyFont="1" applyBorder="1" applyAlignment="1">
      <alignment/>
    </xf>
    <xf numFmtId="10" fontId="65" fillId="33" borderId="42" xfId="0" applyNumberFormat="1" applyFont="1" applyFill="1" applyBorder="1" applyAlignment="1">
      <alignment/>
    </xf>
    <xf numFmtId="10" fontId="62" fillId="0" borderId="43" xfId="0" applyNumberFormat="1" applyFont="1" applyBorder="1" applyAlignment="1">
      <alignment/>
    </xf>
    <xf numFmtId="10" fontId="65" fillId="35" borderId="18" xfId="0" applyNumberFormat="1" applyFont="1" applyFill="1" applyBorder="1" applyAlignment="1">
      <alignment/>
    </xf>
    <xf numFmtId="3" fontId="65" fillId="35" borderId="32" xfId="0" applyNumberFormat="1" applyFont="1" applyFill="1" applyBorder="1" applyAlignment="1">
      <alignment/>
    </xf>
    <xf numFmtId="10" fontId="62" fillId="33" borderId="36" xfId="0" applyNumberFormat="1" applyFont="1" applyFill="1" applyBorder="1" applyAlignment="1">
      <alignment/>
    </xf>
    <xf numFmtId="10" fontId="62" fillId="0" borderId="18" xfId="0" applyNumberFormat="1" applyFont="1" applyBorder="1" applyAlignment="1">
      <alignment/>
    </xf>
    <xf numFmtId="3" fontId="65" fillId="0" borderId="11" xfId="0" applyNumberFormat="1" applyFont="1" applyFill="1" applyBorder="1" applyAlignment="1">
      <alignment/>
    </xf>
    <xf numFmtId="10" fontId="65" fillId="0" borderId="18" xfId="0" applyNumberFormat="1" applyFont="1" applyFill="1" applyBorder="1" applyAlignment="1">
      <alignment/>
    </xf>
    <xf numFmtId="10" fontId="62" fillId="33" borderId="14" xfId="0" applyNumberFormat="1" applyFont="1" applyFill="1" applyBorder="1" applyAlignment="1">
      <alignment/>
    </xf>
    <xf numFmtId="10" fontId="62" fillId="33" borderId="11" xfId="0" applyNumberFormat="1" applyFont="1" applyFill="1" applyBorder="1" applyAlignment="1">
      <alignment/>
    </xf>
    <xf numFmtId="3" fontId="65" fillId="0" borderId="10" xfId="0" applyNumberFormat="1" applyFont="1" applyBorder="1" applyAlignment="1">
      <alignment/>
    </xf>
    <xf numFmtId="3" fontId="62" fillId="0" borderId="11" xfId="0" applyNumberFormat="1" applyFont="1" applyBorder="1" applyAlignment="1">
      <alignment/>
    </xf>
    <xf numFmtId="10" fontId="65" fillId="0" borderId="18" xfId="0" applyNumberFormat="1" applyFont="1" applyBorder="1" applyAlignment="1">
      <alignment/>
    </xf>
    <xf numFmtId="10" fontId="65" fillId="35" borderId="21" xfId="0" applyNumberFormat="1" applyFont="1" applyFill="1" applyBorder="1" applyAlignment="1">
      <alignment/>
    </xf>
    <xf numFmtId="10" fontId="63" fillId="0" borderId="18" xfId="0" applyNumberFormat="1" applyFont="1" applyBorder="1" applyAlignment="1">
      <alignment/>
    </xf>
    <xf numFmtId="3" fontId="65" fillId="35" borderId="44" xfId="0" applyNumberFormat="1" applyFont="1" applyFill="1" applyBorder="1" applyAlignment="1">
      <alignment/>
    </xf>
    <xf numFmtId="3" fontId="65" fillId="33" borderId="45" xfId="0" applyNumberFormat="1" applyFont="1" applyFill="1" applyBorder="1" applyAlignment="1">
      <alignment/>
    </xf>
    <xf numFmtId="3" fontId="62" fillId="0" borderId="45" xfId="0" applyNumberFormat="1" applyFont="1" applyBorder="1" applyAlignment="1">
      <alignment/>
    </xf>
    <xf numFmtId="3" fontId="63" fillId="0" borderId="45" xfId="0" applyNumberFormat="1" applyFont="1" applyBorder="1" applyAlignment="1">
      <alignment/>
    </xf>
    <xf numFmtId="3" fontId="65" fillId="35" borderId="46" xfId="0" applyNumberFormat="1" applyFont="1" applyFill="1" applyBorder="1" applyAlignment="1">
      <alignment/>
    </xf>
    <xf numFmtId="3" fontId="65" fillId="35" borderId="47" xfId="0" applyNumberFormat="1" applyFont="1" applyFill="1" applyBorder="1" applyAlignment="1">
      <alignment/>
    </xf>
    <xf numFmtId="10" fontId="65" fillId="35" borderId="19" xfId="0" applyNumberFormat="1" applyFont="1" applyFill="1" applyBorder="1" applyAlignment="1">
      <alignment/>
    </xf>
    <xf numFmtId="3" fontId="65" fillId="35" borderId="48" xfId="0" applyNumberFormat="1" applyFont="1" applyFill="1" applyBorder="1" applyAlignment="1">
      <alignment/>
    </xf>
    <xf numFmtId="0" fontId="5" fillId="36" borderId="14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/>
    </xf>
    <xf numFmtId="3" fontId="65" fillId="36" borderId="11" xfId="0" applyNumberFormat="1" applyFont="1" applyFill="1" applyBorder="1" applyAlignment="1">
      <alignment horizontal="center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3" fontId="58" fillId="33" borderId="11" xfId="0" applyNumberFormat="1" applyFont="1" applyFill="1" applyBorder="1" applyAlignment="1">
      <alignment/>
    </xf>
    <xf numFmtId="3" fontId="58" fillId="33" borderId="18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58" fillId="0" borderId="18" xfId="0" applyNumberFormat="1" applyFont="1" applyBorder="1" applyAlignment="1">
      <alignment/>
    </xf>
    <xf numFmtId="3" fontId="64" fillId="0" borderId="11" xfId="0" applyNumberFormat="1" applyFont="1" applyBorder="1" applyAlignment="1">
      <alignment/>
    </xf>
    <xf numFmtId="3" fontId="64" fillId="0" borderId="25" xfId="0" applyNumberFormat="1" applyFont="1" applyBorder="1" applyAlignment="1">
      <alignment/>
    </xf>
    <xf numFmtId="3" fontId="67" fillId="0" borderId="18" xfId="0" applyNumberFormat="1" applyFont="1" applyBorder="1" applyAlignment="1">
      <alignment/>
    </xf>
    <xf numFmtId="3" fontId="58" fillId="0" borderId="18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58" fillId="34" borderId="11" xfId="0" applyNumberFormat="1" applyFont="1" applyFill="1" applyBorder="1" applyAlignment="1">
      <alignment/>
    </xf>
    <xf numFmtId="3" fontId="58" fillId="34" borderId="18" xfId="0" applyNumberFormat="1" applyFont="1" applyFill="1" applyBorder="1" applyAlignment="1">
      <alignment/>
    </xf>
    <xf numFmtId="3" fontId="64" fillId="0" borderId="11" xfId="0" applyNumberFormat="1" applyFont="1" applyFill="1" applyBorder="1" applyAlignment="1">
      <alignment/>
    </xf>
    <xf numFmtId="3" fontId="58" fillId="35" borderId="11" xfId="0" applyNumberFormat="1" applyFont="1" applyFill="1" applyBorder="1" applyAlignment="1">
      <alignment/>
    </xf>
    <xf numFmtId="3" fontId="58" fillId="35" borderId="18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3" fontId="58" fillId="33" borderId="25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36" borderId="19" xfId="0" applyFont="1" applyFill="1" applyBorder="1" applyAlignment="1">
      <alignment vertical="top" wrapText="1"/>
    </xf>
    <xf numFmtId="3" fontId="58" fillId="36" borderId="20" xfId="0" applyNumberFormat="1" applyFont="1" applyFill="1" applyBorder="1" applyAlignment="1">
      <alignment/>
    </xf>
    <xf numFmtId="3" fontId="58" fillId="36" borderId="21" xfId="0" applyNumberFormat="1" applyFont="1" applyFill="1" applyBorder="1" applyAlignment="1">
      <alignment/>
    </xf>
    <xf numFmtId="0" fontId="5" fillId="36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" fillId="35" borderId="19" xfId="0" applyFont="1" applyFill="1" applyBorder="1" applyAlignment="1">
      <alignment vertical="top" wrapText="1"/>
    </xf>
    <xf numFmtId="0" fontId="5" fillId="35" borderId="20" xfId="0" applyFont="1" applyFill="1" applyBorder="1" applyAlignment="1">
      <alignment horizontal="right" vertical="top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9" fontId="4" fillId="0" borderId="29" xfId="0" applyNumberFormat="1" applyFont="1" applyBorder="1" applyAlignment="1">
      <alignment vertical="top" wrapText="1"/>
    </xf>
    <xf numFmtId="9" fontId="4" fillId="0" borderId="29" xfId="0" applyNumberFormat="1" applyFont="1" applyBorder="1" applyAlignment="1">
      <alignment horizontal="right" vertical="top" wrapText="1"/>
    </xf>
    <xf numFmtId="9" fontId="5" fillId="35" borderId="20" xfId="0" applyNumberFormat="1" applyFont="1" applyFill="1" applyBorder="1" applyAlignment="1">
      <alignment horizontal="right" vertical="top" wrapText="1"/>
    </xf>
    <xf numFmtId="0" fontId="4" fillId="0" borderId="0" xfId="59" applyFont="1">
      <alignment/>
      <protection/>
    </xf>
    <xf numFmtId="3" fontId="4" fillId="0" borderId="50" xfId="59" applyNumberFormat="1" applyFont="1" applyBorder="1">
      <alignment/>
      <protection/>
    </xf>
    <xf numFmtId="0" fontId="5" fillId="0" borderId="0" xfId="59" applyFont="1">
      <alignment/>
      <protection/>
    </xf>
    <xf numFmtId="3" fontId="5" fillId="0" borderId="50" xfId="59" applyNumberFormat="1" applyFont="1" applyBorder="1">
      <alignment/>
      <protection/>
    </xf>
    <xf numFmtId="0" fontId="4" fillId="0" borderId="51" xfId="59" applyFont="1" applyBorder="1" applyAlignment="1">
      <alignment horizontal="center"/>
      <protection/>
    </xf>
    <xf numFmtId="0" fontId="5" fillId="0" borderId="51" xfId="59" applyFont="1" applyBorder="1" applyAlignment="1">
      <alignment horizontal="center"/>
      <protection/>
    </xf>
    <xf numFmtId="0" fontId="4" fillId="0" borderId="0" xfId="59" applyFont="1" applyBorder="1" applyAlignment="1">
      <alignment horizontal="right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/>
      <protection/>
    </xf>
    <xf numFmtId="0" fontId="6" fillId="0" borderId="0" xfId="59" applyFont="1" applyAlignment="1">
      <alignment horizontal="right"/>
      <protection/>
    </xf>
    <xf numFmtId="0" fontId="9" fillId="36" borderId="10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3" fontId="65" fillId="36" borderId="14" xfId="0" applyNumberFormat="1" applyFont="1" applyFill="1" applyBorder="1" applyAlignment="1">
      <alignment horizontal="center" vertical="center" wrapText="1"/>
    </xf>
    <xf numFmtId="3" fontId="65" fillId="36" borderId="36" xfId="0" applyNumberFormat="1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/>
    </xf>
    <xf numFmtId="3" fontId="65" fillId="36" borderId="11" xfId="0" applyNumberFormat="1" applyFont="1" applyFill="1" applyBorder="1" applyAlignment="1">
      <alignment horizontal="center"/>
    </xf>
    <xf numFmtId="3" fontId="65" fillId="36" borderId="52" xfId="0" applyNumberFormat="1" applyFont="1" applyFill="1" applyBorder="1" applyAlignment="1">
      <alignment horizontal="center" vertical="center" wrapText="1"/>
    </xf>
    <xf numFmtId="3" fontId="65" fillId="36" borderId="45" xfId="0" applyNumberFormat="1" applyFont="1" applyFill="1" applyBorder="1" applyAlignment="1">
      <alignment horizontal="center"/>
    </xf>
    <xf numFmtId="3" fontId="65" fillId="0" borderId="45" xfId="0" applyNumberFormat="1" applyFont="1" applyBorder="1" applyAlignment="1">
      <alignment/>
    </xf>
    <xf numFmtId="3" fontId="65" fillId="33" borderId="18" xfId="0" applyNumberFormat="1" applyFont="1" applyFill="1" applyBorder="1" applyAlignment="1">
      <alignment/>
    </xf>
    <xf numFmtId="3" fontId="65" fillId="0" borderId="11" xfId="0" applyNumberFormat="1" applyFont="1" applyBorder="1" applyAlignment="1">
      <alignment/>
    </xf>
    <xf numFmtId="3" fontId="65" fillId="0" borderId="18" xfId="0" applyNumberFormat="1" applyFont="1" applyBorder="1" applyAlignment="1">
      <alignment/>
    </xf>
    <xf numFmtId="3" fontId="65" fillId="36" borderId="14" xfId="0" applyNumberFormat="1" applyFont="1" applyFill="1" applyBorder="1" applyAlignment="1">
      <alignment horizontal="center" vertical="center" wrapText="1"/>
    </xf>
    <xf numFmtId="3" fontId="65" fillId="36" borderId="11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3" fontId="12" fillId="0" borderId="14" xfId="0" applyNumberFormat="1" applyFont="1" applyBorder="1" applyAlignment="1">
      <alignment horizontal="right" vertical="center" wrapText="1"/>
    </xf>
    <xf numFmtId="3" fontId="68" fillId="0" borderId="14" xfId="0" applyNumberFormat="1" applyFont="1" applyBorder="1" applyAlignment="1">
      <alignment vertical="center"/>
    </xf>
    <xf numFmtId="3" fontId="69" fillId="0" borderId="36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3" fontId="12" fillId="0" borderId="11" xfId="0" applyNumberFormat="1" applyFont="1" applyBorder="1" applyAlignment="1">
      <alignment horizontal="right" vertical="center" wrapText="1"/>
    </xf>
    <xf numFmtId="3" fontId="68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3" fontId="13" fillId="0" borderId="11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vertical="center" wrapText="1"/>
    </xf>
    <xf numFmtId="0" fontId="69" fillId="0" borderId="11" xfId="0" applyFont="1" applyBorder="1" applyAlignment="1">
      <alignment vertical="center"/>
    </xf>
    <xf numFmtId="0" fontId="13" fillId="0" borderId="20" xfId="0" applyFont="1" applyBorder="1" applyAlignment="1">
      <alignment horizontal="left" vertical="top" wrapText="1"/>
    </xf>
    <xf numFmtId="3" fontId="13" fillId="0" borderId="11" xfId="0" applyNumberFormat="1" applyFont="1" applyBorder="1" applyAlignment="1">
      <alignment vertical="center"/>
    </xf>
    <xf numFmtId="3" fontId="70" fillId="0" borderId="18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70" fillId="0" borderId="21" xfId="0" applyNumberFormat="1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/>
      <protection hidden="1"/>
    </xf>
    <xf numFmtId="0" fontId="65" fillId="34" borderId="10" xfId="0" applyFont="1" applyFill="1" applyBorder="1" applyAlignment="1">
      <alignment horizontal="left"/>
    </xf>
    <xf numFmtId="3" fontId="65" fillId="34" borderId="24" xfId="0" applyNumberFormat="1" applyFont="1" applyFill="1" applyBorder="1" applyAlignment="1">
      <alignment horizontal="right"/>
    </xf>
    <xf numFmtId="10" fontId="5" fillId="34" borderId="11" xfId="0" applyNumberFormat="1" applyFont="1" applyFill="1" applyBorder="1" applyAlignment="1">
      <alignment/>
    </xf>
    <xf numFmtId="10" fontId="65" fillId="34" borderId="24" xfId="0" applyNumberFormat="1" applyFont="1" applyFill="1" applyBorder="1" applyAlignment="1">
      <alignment/>
    </xf>
    <xf numFmtId="0" fontId="5" fillId="33" borderId="29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3" fontId="65" fillId="33" borderId="29" xfId="0" applyNumberFormat="1" applyFont="1" applyFill="1" applyBorder="1" applyAlignment="1">
      <alignment/>
    </xf>
    <xf numFmtId="3" fontId="65" fillId="33" borderId="53" xfId="0" applyNumberFormat="1" applyFont="1" applyFill="1" applyBorder="1" applyAlignment="1">
      <alignment/>
    </xf>
    <xf numFmtId="3" fontId="62" fillId="0" borderId="29" xfId="0" applyNumberFormat="1" applyFont="1" applyFill="1" applyBorder="1" applyAlignment="1">
      <alignment/>
    </xf>
    <xf numFmtId="3" fontId="62" fillId="0" borderId="53" xfId="0" applyNumberFormat="1" applyFont="1" applyFill="1" applyBorder="1" applyAlignment="1">
      <alignment/>
    </xf>
    <xf numFmtId="10" fontId="62" fillId="0" borderId="18" xfId="0" applyNumberFormat="1" applyFont="1" applyFill="1" applyBorder="1" applyAlignment="1">
      <alignment/>
    </xf>
    <xf numFmtId="0" fontId="65" fillId="33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vertical="top" wrapText="1"/>
    </xf>
    <xf numFmtId="10" fontId="62" fillId="33" borderId="43" xfId="0" applyNumberFormat="1" applyFont="1" applyFill="1" applyBorder="1" applyAlignment="1">
      <alignment/>
    </xf>
    <xf numFmtId="10" fontId="62" fillId="33" borderId="18" xfId="0" applyNumberFormat="1" applyFont="1" applyFill="1" applyBorder="1" applyAlignment="1">
      <alignment/>
    </xf>
    <xf numFmtId="3" fontId="65" fillId="36" borderId="14" xfId="0" applyNumberFormat="1" applyFont="1" applyFill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/>
    </xf>
    <xf numFmtId="3" fontId="58" fillId="0" borderId="25" xfId="0" applyNumberFormat="1" applyFont="1" applyFill="1" applyBorder="1" applyAlignment="1">
      <alignment/>
    </xf>
    <xf numFmtId="3" fontId="65" fillId="36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3" fontId="4" fillId="0" borderId="5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3" fontId="0" fillId="35" borderId="20" xfId="0" applyNumberFormat="1" applyFont="1" applyFill="1" applyBorder="1" applyAlignment="1">
      <alignment/>
    </xf>
    <xf numFmtId="3" fontId="62" fillId="0" borderId="25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 horizontal="right" vertical="top" wrapText="1"/>
    </xf>
    <xf numFmtId="3" fontId="4" fillId="0" borderId="55" xfId="0" applyNumberFormat="1" applyFont="1" applyBorder="1" applyAlignment="1">
      <alignment horizontal="right" vertical="top" wrapText="1"/>
    </xf>
    <xf numFmtId="3" fontId="65" fillId="36" borderId="11" xfId="0" applyNumberFormat="1" applyFont="1" applyFill="1" applyBorder="1" applyAlignment="1">
      <alignment horizontal="center"/>
    </xf>
    <xf numFmtId="0" fontId="4" fillId="0" borderId="0" xfId="59" applyFont="1" applyAlignment="1">
      <alignment horizontal="right"/>
      <protection/>
    </xf>
    <xf numFmtId="3" fontId="0" fillId="35" borderId="19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 hidden="1"/>
    </xf>
    <xf numFmtId="3" fontId="62" fillId="0" borderId="11" xfId="0" applyNumberFormat="1" applyFont="1" applyBorder="1" applyAlignment="1">
      <alignment/>
    </xf>
    <xf numFmtId="10" fontId="62" fillId="0" borderId="11" xfId="0" applyNumberFormat="1" applyFont="1" applyBorder="1" applyAlignment="1">
      <alignment/>
    </xf>
    <xf numFmtId="3" fontId="62" fillId="0" borderId="25" xfId="0" applyNumberFormat="1" applyFont="1" applyBorder="1" applyAlignment="1">
      <alignment/>
    </xf>
    <xf numFmtId="10" fontId="62" fillId="0" borderId="25" xfId="0" applyNumberFormat="1" applyFont="1" applyBorder="1" applyAlignment="1">
      <alignment/>
    </xf>
    <xf numFmtId="3" fontId="65" fillId="0" borderId="10" xfId="0" applyNumberFormat="1" applyFont="1" applyBorder="1" applyAlignment="1">
      <alignment/>
    </xf>
    <xf numFmtId="10" fontId="65" fillId="37" borderId="18" xfId="0" applyNumberFormat="1" applyFont="1" applyFill="1" applyBorder="1" applyAlignment="1">
      <alignment/>
    </xf>
    <xf numFmtId="3" fontId="65" fillId="37" borderId="45" xfId="0" applyNumberFormat="1" applyFont="1" applyFill="1" applyBorder="1" applyAlignment="1">
      <alignment/>
    </xf>
    <xf numFmtId="3" fontId="65" fillId="37" borderId="11" xfId="0" applyNumberFormat="1" applyFont="1" applyFill="1" applyBorder="1" applyAlignment="1">
      <alignment/>
    </xf>
    <xf numFmtId="3" fontId="65" fillId="37" borderId="18" xfId="0" applyNumberFormat="1" applyFont="1" applyFill="1" applyBorder="1" applyAlignment="1">
      <alignment/>
    </xf>
    <xf numFmtId="3" fontId="62" fillId="33" borderId="18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8" xfId="0" applyNumberFormat="1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/>
    </xf>
    <xf numFmtId="0" fontId="58" fillId="35" borderId="20" xfId="0" applyFont="1" applyFill="1" applyBorder="1" applyAlignment="1" quotePrefix="1">
      <alignment horizontal="center" vertical="center"/>
    </xf>
    <xf numFmtId="3" fontId="58" fillId="35" borderId="20" xfId="0" applyNumberFormat="1" applyFont="1" applyFill="1" applyBorder="1" applyAlignment="1">
      <alignment/>
    </xf>
    <xf numFmtId="3" fontId="58" fillId="35" borderId="21" xfId="0" applyNumberFormat="1" applyFont="1" applyFill="1" applyBorder="1" applyAlignment="1">
      <alignment/>
    </xf>
    <xf numFmtId="0" fontId="58" fillId="36" borderId="13" xfId="0" applyFont="1" applyFill="1" applyBorder="1" applyAlignment="1">
      <alignment horizontal="center"/>
    </xf>
    <xf numFmtId="0" fontId="58" fillId="36" borderId="14" xfId="0" applyFont="1" applyFill="1" applyBorder="1" applyAlignment="1">
      <alignment horizontal="center"/>
    </xf>
    <xf numFmtId="0" fontId="58" fillId="36" borderId="36" xfId="0" applyFont="1" applyFill="1" applyBorder="1" applyAlignment="1">
      <alignment horizontal="center"/>
    </xf>
    <xf numFmtId="0" fontId="58" fillId="36" borderId="10" xfId="0" applyFont="1" applyFill="1" applyBorder="1" applyAlignment="1">
      <alignment/>
    </xf>
    <xf numFmtId="0" fontId="58" fillId="36" borderId="11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 wrapText="1"/>
    </xf>
    <xf numFmtId="0" fontId="58" fillId="36" borderId="18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58" fillId="0" borderId="18" xfId="0" applyFont="1" applyBorder="1" applyAlignment="1">
      <alignment/>
    </xf>
    <xf numFmtId="0" fontId="58" fillId="35" borderId="20" xfId="0" applyFont="1" applyFill="1" applyBorder="1" applyAlignment="1">
      <alignment/>
    </xf>
    <xf numFmtId="0" fontId="58" fillId="35" borderId="21" xfId="0" applyFont="1" applyFill="1" applyBorder="1" applyAlignment="1">
      <alignment/>
    </xf>
    <xf numFmtId="0" fontId="71" fillId="35" borderId="56" xfId="0" applyFont="1" applyFill="1" applyBorder="1" applyAlignment="1">
      <alignment vertical="center"/>
    </xf>
    <xf numFmtId="0" fontId="71" fillId="35" borderId="57" xfId="0" applyFont="1" applyFill="1" applyBorder="1" applyAlignment="1">
      <alignment horizontal="right" vertical="center"/>
    </xf>
    <xf numFmtId="0" fontId="72" fillId="0" borderId="56" xfId="0" applyFont="1" applyBorder="1" applyAlignment="1">
      <alignment vertical="center" wrapText="1"/>
    </xf>
    <xf numFmtId="0" fontId="72" fillId="0" borderId="57" xfId="0" applyFont="1" applyBorder="1" applyAlignment="1">
      <alignment horizontal="right" vertical="center"/>
    </xf>
    <xf numFmtId="0" fontId="71" fillId="35" borderId="56" xfId="0" applyFont="1" applyFill="1" applyBorder="1" applyAlignment="1">
      <alignment vertical="center" wrapText="1"/>
    </xf>
    <xf numFmtId="0" fontId="72" fillId="0" borderId="58" xfId="0" applyFont="1" applyBorder="1" applyAlignment="1">
      <alignment vertical="center" wrapText="1"/>
    </xf>
    <xf numFmtId="0" fontId="72" fillId="0" borderId="40" xfId="0" applyFont="1" applyBorder="1" applyAlignment="1">
      <alignment horizontal="right" vertical="center"/>
    </xf>
    <xf numFmtId="0" fontId="71" fillId="35" borderId="59" xfId="0" applyFont="1" applyFill="1" applyBorder="1" applyAlignment="1">
      <alignment vertical="center" wrapText="1"/>
    </xf>
    <xf numFmtId="0" fontId="71" fillId="35" borderId="60" xfId="0" applyFont="1" applyFill="1" applyBorder="1" applyAlignment="1">
      <alignment horizontal="right" vertical="center"/>
    </xf>
    <xf numFmtId="0" fontId="71" fillId="35" borderId="57" xfId="0" applyFont="1" applyFill="1" applyBorder="1" applyAlignment="1">
      <alignment vertical="center"/>
    </xf>
    <xf numFmtId="3" fontId="65" fillId="36" borderId="14" xfId="0" applyNumberFormat="1" applyFont="1" applyFill="1" applyBorder="1" applyAlignment="1">
      <alignment horizontal="center" vertical="center" wrapText="1"/>
    </xf>
    <xf numFmtId="3" fontId="65" fillId="36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2" fillId="37" borderId="13" xfId="0" applyFont="1" applyFill="1" applyBorder="1" applyAlignment="1">
      <alignment horizontal="center" vertical="center" wrapText="1"/>
    </xf>
    <xf numFmtId="0" fontId="62" fillId="37" borderId="36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/>
    </xf>
    <xf numFmtId="0" fontId="0" fillId="37" borderId="33" xfId="0" applyFill="1" applyBorder="1" applyAlignment="1">
      <alignment horizontal="right"/>
    </xf>
    <xf numFmtId="0" fontId="0" fillId="37" borderId="49" xfId="0" applyFill="1" applyBorder="1" applyAlignment="1">
      <alignment horizontal="right" wrapText="1"/>
    </xf>
    <xf numFmtId="0" fontId="0" fillId="37" borderId="33" xfId="0" applyFill="1" applyBorder="1" applyAlignment="1">
      <alignment horizontal="left" vertical="center" wrapText="1"/>
    </xf>
    <xf numFmtId="0" fontId="0" fillId="37" borderId="33" xfId="0" applyFill="1" applyBorder="1" applyAlignment="1">
      <alignment horizontal="right" vertical="center" wrapText="1"/>
    </xf>
    <xf numFmtId="3" fontId="4" fillId="0" borderId="25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65" fillId="36" borderId="11" xfId="0" applyNumberFormat="1" applyFont="1" applyFill="1" applyBorder="1" applyAlignment="1">
      <alignment horizontal="center" vertical="center"/>
    </xf>
    <xf numFmtId="3" fontId="62" fillId="0" borderId="11" xfId="0" applyNumberFormat="1" applyFont="1" applyFill="1" applyBorder="1" applyAlignment="1">
      <alignment horizontal="right"/>
    </xf>
    <xf numFmtId="3" fontId="62" fillId="0" borderId="2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vertical="top" wrapText="1"/>
    </xf>
    <xf numFmtId="3" fontId="63" fillId="0" borderId="11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" fillId="36" borderId="1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left"/>
    </xf>
    <xf numFmtId="3" fontId="65" fillId="36" borderId="13" xfId="0" applyNumberFormat="1" applyFont="1" applyFill="1" applyBorder="1" applyAlignment="1">
      <alignment horizontal="center" vertical="center" wrapText="1"/>
    </xf>
    <xf numFmtId="3" fontId="65" fillId="36" borderId="14" xfId="0" applyNumberFormat="1" applyFont="1" applyFill="1" applyBorder="1" applyAlignment="1">
      <alignment horizontal="center" vertical="center" wrapText="1"/>
    </xf>
    <xf numFmtId="3" fontId="65" fillId="36" borderId="36" xfId="0" applyNumberFormat="1" applyFont="1" applyFill="1" applyBorder="1" applyAlignment="1">
      <alignment horizontal="center" vertical="center" wrapText="1"/>
    </xf>
    <xf numFmtId="0" fontId="62" fillId="36" borderId="61" xfId="0" applyFont="1" applyFill="1" applyBorder="1" applyAlignment="1">
      <alignment horizontal="center"/>
    </xf>
    <xf numFmtId="0" fontId="62" fillId="36" borderId="0" xfId="0" applyFont="1" applyFill="1" applyBorder="1" applyAlignment="1">
      <alignment horizontal="center"/>
    </xf>
    <xf numFmtId="3" fontId="65" fillId="36" borderId="13" xfId="0" applyNumberFormat="1" applyFont="1" applyFill="1" applyBorder="1" applyAlignment="1">
      <alignment horizontal="center"/>
    </xf>
    <xf numFmtId="3" fontId="65" fillId="36" borderId="14" xfId="0" applyNumberFormat="1" applyFont="1" applyFill="1" applyBorder="1" applyAlignment="1">
      <alignment horizontal="center"/>
    </xf>
    <xf numFmtId="3" fontId="65" fillId="36" borderId="27" xfId="0" applyNumberFormat="1" applyFont="1" applyFill="1" applyBorder="1" applyAlignment="1">
      <alignment horizontal="center" vertical="center" wrapText="1"/>
    </xf>
    <xf numFmtId="3" fontId="65" fillId="36" borderId="62" xfId="0" applyNumberFormat="1" applyFont="1" applyFill="1" applyBorder="1" applyAlignment="1">
      <alignment horizontal="center" vertical="center" wrapText="1"/>
    </xf>
    <xf numFmtId="3" fontId="65" fillId="36" borderId="63" xfId="0" applyNumberFormat="1" applyFont="1" applyFill="1" applyBorder="1" applyAlignment="1">
      <alignment horizontal="center" vertical="center" wrapText="1"/>
    </xf>
    <xf numFmtId="3" fontId="65" fillId="36" borderId="64" xfId="0" applyNumberFormat="1" applyFont="1" applyFill="1" applyBorder="1" applyAlignment="1">
      <alignment horizontal="center" vertical="center" wrapText="1"/>
    </xf>
    <xf numFmtId="3" fontId="65" fillId="36" borderId="65" xfId="0" applyNumberFormat="1" applyFont="1" applyFill="1" applyBorder="1" applyAlignment="1">
      <alignment horizontal="center" vertical="center" wrapText="1"/>
    </xf>
    <xf numFmtId="3" fontId="65" fillId="36" borderId="66" xfId="0" applyNumberFormat="1" applyFont="1" applyFill="1" applyBorder="1" applyAlignment="1">
      <alignment horizontal="center" vertical="center" wrapText="1"/>
    </xf>
    <xf numFmtId="3" fontId="65" fillId="36" borderId="10" xfId="0" applyNumberFormat="1" applyFont="1" applyFill="1" applyBorder="1" applyAlignment="1">
      <alignment horizontal="center"/>
    </xf>
    <xf numFmtId="3" fontId="65" fillId="36" borderId="11" xfId="0" applyNumberFormat="1" applyFont="1" applyFill="1" applyBorder="1" applyAlignment="1">
      <alignment horizontal="center"/>
    </xf>
    <xf numFmtId="3" fontId="65" fillId="36" borderId="62" xfId="0" applyNumberFormat="1" applyFont="1" applyFill="1" applyBorder="1" applyAlignment="1">
      <alignment horizontal="center" vertical="center"/>
    </xf>
    <xf numFmtId="3" fontId="65" fillId="36" borderId="63" xfId="0" applyNumberFormat="1" applyFont="1" applyFill="1" applyBorder="1" applyAlignment="1">
      <alignment horizontal="center" vertical="center"/>
    </xf>
    <xf numFmtId="0" fontId="65" fillId="36" borderId="27" xfId="0" applyFont="1" applyFill="1" applyBorder="1" applyAlignment="1">
      <alignment horizontal="center" vertical="center" wrapText="1"/>
    </xf>
    <xf numFmtId="0" fontId="65" fillId="36" borderId="62" xfId="0" applyFont="1" applyFill="1" applyBorder="1" applyAlignment="1">
      <alignment horizontal="center" vertical="center" wrapText="1"/>
    </xf>
    <xf numFmtId="0" fontId="65" fillId="36" borderId="6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2" fillId="0" borderId="11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vertical="top" wrapText="1"/>
    </xf>
    <xf numFmtId="0" fontId="65" fillId="36" borderId="52" xfId="0" applyFont="1" applyFill="1" applyBorder="1" applyAlignment="1">
      <alignment horizontal="center" vertical="center"/>
    </xf>
    <xf numFmtId="0" fontId="65" fillId="36" borderId="6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left" vertical="top" wrapText="1"/>
    </xf>
    <xf numFmtId="0" fontId="5" fillId="0" borderId="67" xfId="59" applyFont="1" applyBorder="1" applyAlignment="1">
      <alignment horizontal="left" vertical="center"/>
      <protection/>
    </xf>
    <xf numFmtId="0" fontId="5" fillId="0" borderId="68" xfId="59" applyFont="1" applyBorder="1" applyAlignment="1">
      <alignment horizontal="left" vertical="center"/>
      <protection/>
    </xf>
    <xf numFmtId="0" fontId="5" fillId="0" borderId="69" xfId="59" applyFont="1" applyBorder="1" applyAlignment="1">
      <alignment horizontal="left" vertical="center"/>
      <protection/>
    </xf>
    <xf numFmtId="0" fontId="5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left"/>
      <protection/>
    </xf>
    <xf numFmtId="0" fontId="5" fillId="38" borderId="70" xfId="59" applyFont="1" applyFill="1" applyBorder="1" applyAlignment="1">
      <alignment horizontal="center" vertical="center" wrapText="1"/>
      <protection/>
    </xf>
    <xf numFmtId="0" fontId="5" fillId="38" borderId="51" xfId="59" applyFont="1" applyFill="1" applyBorder="1" applyAlignment="1">
      <alignment horizontal="center" vertical="center" wrapText="1"/>
      <protection/>
    </xf>
    <xf numFmtId="0" fontId="5" fillId="38" borderId="71" xfId="59" applyFont="1" applyFill="1" applyBorder="1" applyAlignment="1">
      <alignment horizontal="center" vertical="center"/>
      <protection/>
    </xf>
    <xf numFmtId="0" fontId="5" fillId="38" borderId="72" xfId="59" applyFont="1" applyFill="1" applyBorder="1" applyAlignment="1">
      <alignment horizontal="center" vertical="center"/>
      <protection/>
    </xf>
    <xf numFmtId="0" fontId="4" fillId="0" borderId="72" xfId="59" applyFont="1" applyBorder="1" applyAlignment="1">
      <alignment horizontal="left" vertical="center"/>
      <protection/>
    </xf>
    <xf numFmtId="0" fontId="4" fillId="0" borderId="0" xfId="59" applyFont="1" applyBorder="1" applyAlignment="1">
      <alignment horizontal="center"/>
      <protection/>
    </xf>
    <xf numFmtId="0" fontId="5" fillId="0" borderId="72" xfId="59" applyFont="1" applyBorder="1" applyAlignment="1">
      <alignment horizontal="left"/>
      <protection/>
    </xf>
    <xf numFmtId="0" fontId="2" fillId="0" borderId="72" xfId="59" applyFont="1" applyBorder="1" applyAlignment="1">
      <alignment horizontal="left"/>
      <protection/>
    </xf>
    <xf numFmtId="0" fontId="4" fillId="0" borderId="72" xfId="59" applyFont="1" applyBorder="1" applyAlignment="1">
      <alignment horizontal="left"/>
      <protection/>
    </xf>
    <xf numFmtId="0" fontId="5" fillId="0" borderId="72" xfId="59" applyFont="1" applyBorder="1" applyAlignment="1">
      <alignment horizontal="left" vertical="center"/>
      <protection/>
    </xf>
    <xf numFmtId="0" fontId="9" fillId="36" borderId="13" xfId="0" applyFont="1" applyFill="1" applyBorder="1" applyAlignment="1">
      <alignment horizontal="center" vertical="top" wrapText="1"/>
    </xf>
    <xf numFmtId="0" fontId="43" fillId="36" borderId="14" xfId="0" applyFont="1" applyFill="1" applyBorder="1" applyAlignment="1">
      <alignment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0" fillId="36" borderId="53" xfId="0" applyFont="1" applyFill="1" applyBorder="1" applyAlignment="1">
      <alignment horizontal="center" vertical="top" wrapText="1"/>
    </xf>
    <xf numFmtId="0" fontId="10" fillId="36" borderId="54" xfId="0" applyFont="1" applyFill="1" applyBorder="1" applyAlignment="1">
      <alignment horizontal="center" vertical="top" wrapText="1"/>
    </xf>
    <xf numFmtId="0" fontId="10" fillId="36" borderId="73" xfId="0" applyFont="1" applyFill="1" applyBorder="1" applyAlignment="1">
      <alignment horizontal="center" vertical="top" wrapText="1"/>
    </xf>
    <xf numFmtId="0" fontId="10" fillId="36" borderId="74" xfId="0" applyFont="1" applyFill="1" applyBorder="1" applyAlignment="1">
      <alignment horizontal="center" vertical="top" wrapText="1"/>
    </xf>
    <xf numFmtId="0" fontId="9" fillId="36" borderId="29" xfId="0" applyFont="1" applyFill="1" applyBorder="1" applyAlignment="1">
      <alignment horizontal="center" vertical="top" wrapText="1"/>
    </xf>
    <xf numFmtId="0" fontId="9" fillId="36" borderId="16" xfId="0" applyFont="1" applyFill="1" applyBorder="1" applyAlignment="1">
      <alignment horizontal="center" vertical="top" wrapText="1"/>
    </xf>
    <xf numFmtId="0" fontId="9" fillId="36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75" xfId="0" applyFill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"/>
  <sheetViews>
    <sheetView tabSelected="1" zoomScale="80" zoomScaleNormal="80" zoomScaleSheetLayoutView="80" workbookViewId="0" topLeftCell="A1">
      <selection activeCell="A1" sqref="A1"/>
    </sheetView>
  </sheetViews>
  <sheetFormatPr defaultColWidth="9.140625" defaultRowHeight="15"/>
  <cols>
    <col min="1" max="1" width="85.28125" style="0" customWidth="1"/>
    <col min="2" max="4" width="18.28125" style="0" customWidth="1"/>
    <col min="5" max="5" width="17.00390625" style="0" customWidth="1"/>
    <col min="6" max="7" width="16.28125" style="0" customWidth="1"/>
    <col min="8" max="13" width="19.00390625" style="0" customWidth="1"/>
    <col min="14" max="14" width="21.57421875" style="0" customWidth="1"/>
  </cols>
  <sheetData>
    <row r="1" ht="14.25">
      <c r="A1" t="s">
        <v>37</v>
      </c>
    </row>
    <row r="2" spans="2:4" ht="14.25">
      <c r="B2" s="1"/>
      <c r="C2" s="1"/>
      <c r="D2" s="1"/>
    </row>
    <row r="3" spans="5:13" ht="15" thickBot="1">
      <c r="E3" s="1"/>
      <c r="G3" s="394" t="s">
        <v>20</v>
      </c>
      <c r="M3" s="11" t="s">
        <v>20</v>
      </c>
    </row>
    <row r="4" spans="1:13" ht="67.5" customHeight="1">
      <c r="A4" s="41" t="s">
        <v>33</v>
      </c>
      <c r="B4" s="42" t="s">
        <v>580</v>
      </c>
      <c r="C4" s="75" t="s">
        <v>581</v>
      </c>
      <c r="D4" s="42" t="s">
        <v>582</v>
      </c>
      <c r="E4" s="75" t="s">
        <v>583</v>
      </c>
      <c r="F4" s="42" t="s">
        <v>584</v>
      </c>
      <c r="G4" s="75" t="s">
        <v>585</v>
      </c>
      <c r="H4" s="75" t="s">
        <v>586</v>
      </c>
      <c r="I4" s="42" t="s">
        <v>587</v>
      </c>
      <c r="J4" s="75" t="s">
        <v>588</v>
      </c>
      <c r="K4" s="76" t="s">
        <v>589</v>
      </c>
      <c r="L4" s="76" t="s">
        <v>590</v>
      </c>
      <c r="M4" s="135" t="s">
        <v>591</v>
      </c>
    </row>
    <row r="5" spans="1:13" ht="20.25" customHeight="1">
      <c r="A5" s="12" t="s">
        <v>2</v>
      </c>
      <c r="B5" s="13">
        <f>B6</f>
        <v>13857</v>
      </c>
      <c r="C5" s="13">
        <f>C6</f>
        <v>1</v>
      </c>
      <c r="D5" s="136">
        <f aca="true" t="shared" si="0" ref="D5:D49">IF(B5&gt;0,C5/B5,"  ")</f>
        <v>7.216569242981887E-05</v>
      </c>
      <c r="E5" s="13">
        <f>E6</f>
        <v>55900</v>
      </c>
      <c r="F5" s="13">
        <f>F6</f>
        <v>57515</v>
      </c>
      <c r="G5" s="136">
        <f aca="true" t="shared" si="1" ref="G5:G49">IF(E5&gt;0,F5/E5,"  ")</f>
        <v>1.028890876565295</v>
      </c>
      <c r="H5" s="13">
        <f>H6</f>
        <v>58468</v>
      </c>
      <c r="I5" s="13">
        <f>I6</f>
        <v>58574</v>
      </c>
      <c r="J5" s="136">
        <f aca="true" t="shared" si="2" ref="J5:J49">IF(H5&gt;0,I5/H5,"  ")</f>
        <v>1.001812957515222</v>
      </c>
      <c r="K5" s="77">
        <f aca="true" t="shared" si="3" ref="K5:K48">B5+E5+H5</f>
        <v>128225</v>
      </c>
      <c r="L5" s="77">
        <f aca="true" t="shared" si="4" ref="L5:L48">C5+F5+I5</f>
        <v>116090</v>
      </c>
      <c r="M5" s="148">
        <f aca="true" t="shared" si="5" ref="M5:M49">IF(K5&gt;0,L5/K5,"  ")</f>
        <v>0.9053616689413141</v>
      </c>
    </row>
    <row r="6" spans="1:14" ht="14.25">
      <c r="A6" s="5" t="s">
        <v>3</v>
      </c>
      <c r="B6" s="389">
        <v>13857</v>
      </c>
      <c r="C6" s="64">
        <v>1</v>
      </c>
      <c r="D6" s="137">
        <f t="shared" si="0"/>
        <v>7.216569242981887E-05</v>
      </c>
      <c r="E6" s="6">
        <v>55900</v>
      </c>
      <c r="F6" s="6">
        <v>57515</v>
      </c>
      <c r="G6" s="139">
        <f t="shared" si="1"/>
        <v>1.028890876565295</v>
      </c>
      <c r="H6" s="6">
        <v>58468</v>
      </c>
      <c r="I6" s="6">
        <v>58574</v>
      </c>
      <c r="J6" s="139">
        <f t="shared" si="2"/>
        <v>1.001812957515222</v>
      </c>
      <c r="K6" s="32">
        <f t="shared" si="3"/>
        <v>128225</v>
      </c>
      <c r="L6" s="32">
        <f t="shared" si="4"/>
        <v>116090</v>
      </c>
      <c r="M6" s="149">
        <f t="shared" si="5"/>
        <v>0.9053616689413141</v>
      </c>
      <c r="N6" s="1"/>
    </row>
    <row r="7" spans="1:14" ht="14.25">
      <c r="A7" s="5"/>
      <c r="B7" s="68"/>
      <c r="C7" s="68"/>
      <c r="D7" s="138" t="str">
        <f t="shared" si="0"/>
        <v>  </v>
      </c>
      <c r="E7" s="6"/>
      <c r="F7" s="6"/>
      <c r="G7" s="139" t="str">
        <f t="shared" si="1"/>
        <v>  </v>
      </c>
      <c r="H7" s="6"/>
      <c r="I7" s="6"/>
      <c r="J7" s="139" t="str">
        <f t="shared" si="2"/>
        <v>  </v>
      </c>
      <c r="K7" s="32">
        <f t="shared" si="3"/>
        <v>0</v>
      </c>
      <c r="L7" s="32">
        <f t="shared" si="4"/>
        <v>0</v>
      </c>
      <c r="M7" s="149" t="str">
        <f t="shared" si="5"/>
        <v>  </v>
      </c>
      <c r="N7" s="1"/>
    </row>
    <row r="8" spans="1:14" ht="14.25">
      <c r="A8" s="12" t="s">
        <v>126</v>
      </c>
      <c r="B8" s="13">
        <f>SUM(B9:B15)</f>
        <v>892814</v>
      </c>
      <c r="C8" s="13">
        <f>SUM(C9:C15)</f>
        <v>873749</v>
      </c>
      <c r="D8" s="136">
        <f t="shared" si="0"/>
        <v>0.9786461681828466</v>
      </c>
      <c r="E8" s="13">
        <f>SUM(E9:E15)</f>
        <v>72685</v>
      </c>
      <c r="F8" s="13">
        <f>SUM(F9:F15)</f>
        <v>45356</v>
      </c>
      <c r="G8" s="136">
        <f t="shared" si="1"/>
        <v>0.624007704478228</v>
      </c>
      <c r="H8" s="13">
        <f>SUM(H9:H15)</f>
        <v>0</v>
      </c>
      <c r="I8" s="13">
        <f>SUM(I9:I15)</f>
        <v>0</v>
      </c>
      <c r="J8" s="136" t="str">
        <f t="shared" si="2"/>
        <v>  </v>
      </c>
      <c r="K8" s="77">
        <f t="shared" si="3"/>
        <v>965499</v>
      </c>
      <c r="L8" s="77">
        <f t="shared" si="4"/>
        <v>919105</v>
      </c>
      <c r="M8" s="148">
        <f t="shared" si="5"/>
        <v>0.9519481635920907</v>
      </c>
      <c r="N8" s="1"/>
    </row>
    <row r="9" spans="1:14" ht="14.25">
      <c r="A9" s="5" t="s">
        <v>130</v>
      </c>
      <c r="B9" s="192">
        <v>53494</v>
      </c>
      <c r="C9" s="6">
        <v>47360</v>
      </c>
      <c r="D9" s="139">
        <f t="shared" si="0"/>
        <v>0.8853329345347142</v>
      </c>
      <c r="E9" s="192"/>
      <c r="F9" s="6"/>
      <c r="G9" s="139" t="str">
        <f t="shared" si="1"/>
        <v>  </v>
      </c>
      <c r="H9" s="6"/>
      <c r="I9" s="6"/>
      <c r="J9" s="139" t="str">
        <f t="shared" si="2"/>
        <v>  </v>
      </c>
      <c r="K9" s="32">
        <f t="shared" si="3"/>
        <v>53494</v>
      </c>
      <c r="L9" s="32">
        <f t="shared" si="4"/>
        <v>47360</v>
      </c>
      <c r="M9" s="149">
        <f t="shared" si="5"/>
        <v>0.8853329345347142</v>
      </c>
      <c r="N9" s="1"/>
    </row>
    <row r="10" spans="1:14" ht="14.25">
      <c r="A10" s="5" t="s">
        <v>131</v>
      </c>
      <c r="B10" s="192">
        <v>37000</v>
      </c>
      <c r="C10" s="6">
        <v>41981</v>
      </c>
      <c r="D10" s="139">
        <f t="shared" si="0"/>
        <v>1.1346216216216216</v>
      </c>
      <c r="E10" s="59">
        <v>40115</v>
      </c>
      <c r="F10" s="6">
        <v>36799</v>
      </c>
      <c r="G10" s="139">
        <f t="shared" si="1"/>
        <v>0.9173376542440483</v>
      </c>
      <c r="H10" s="6"/>
      <c r="I10" s="6"/>
      <c r="J10" s="139" t="str">
        <f t="shared" si="2"/>
        <v>  </v>
      </c>
      <c r="K10" s="32">
        <f t="shared" si="3"/>
        <v>77115</v>
      </c>
      <c r="L10" s="32">
        <f t="shared" si="4"/>
        <v>78780</v>
      </c>
      <c r="M10" s="149">
        <f t="shared" si="5"/>
        <v>1.0215911301303249</v>
      </c>
      <c r="N10" s="1"/>
    </row>
    <row r="11" spans="1:14" ht="14.25">
      <c r="A11" s="5" t="s">
        <v>132</v>
      </c>
      <c r="B11" s="192">
        <v>797638</v>
      </c>
      <c r="C11" s="59">
        <v>780043</v>
      </c>
      <c r="D11" s="139">
        <f t="shared" si="0"/>
        <v>0.9779411211602256</v>
      </c>
      <c r="E11" s="192"/>
      <c r="F11" s="6"/>
      <c r="G11" s="139" t="str">
        <f t="shared" si="1"/>
        <v>  </v>
      </c>
      <c r="H11" s="6"/>
      <c r="I11" s="6"/>
      <c r="J11" s="139" t="str">
        <f t="shared" si="2"/>
        <v>  </v>
      </c>
      <c r="K11" s="32">
        <f t="shared" si="3"/>
        <v>797638</v>
      </c>
      <c r="L11" s="32">
        <f t="shared" si="4"/>
        <v>780043</v>
      </c>
      <c r="M11" s="149">
        <f t="shared" si="5"/>
        <v>0.9779411211602256</v>
      </c>
      <c r="N11" s="1"/>
    </row>
    <row r="12" spans="1:14" ht="14.25">
      <c r="A12" s="5" t="s">
        <v>133</v>
      </c>
      <c r="B12" s="192"/>
      <c r="C12" s="6"/>
      <c r="D12" s="139" t="str">
        <f t="shared" si="0"/>
        <v>  </v>
      </c>
      <c r="E12" s="192">
        <v>32570</v>
      </c>
      <c r="F12" s="6">
        <v>4440</v>
      </c>
      <c r="G12" s="139">
        <f t="shared" si="1"/>
        <v>0.13632176849861835</v>
      </c>
      <c r="H12" s="6"/>
      <c r="I12" s="6"/>
      <c r="J12" s="139" t="str">
        <f t="shared" si="2"/>
        <v>  </v>
      </c>
      <c r="K12" s="32">
        <f t="shared" si="3"/>
        <v>32570</v>
      </c>
      <c r="L12" s="32">
        <f t="shared" si="4"/>
        <v>4440</v>
      </c>
      <c r="M12" s="149">
        <f t="shared" si="5"/>
        <v>0.13632176849861835</v>
      </c>
      <c r="N12" s="1"/>
    </row>
    <row r="13" spans="1:14" ht="14.25">
      <c r="A13" s="5" t="s">
        <v>134</v>
      </c>
      <c r="B13" s="192">
        <v>4682</v>
      </c>
      <c r="C13" s="6">
        <v>4365</v>
      </c>
      <c r="D13" s="139">
        <f t="shared" si="0"/>
        <v>0.9322938914993593</v>
      </c>
      <c r="E13" s="69"/>
      <c r="F13" s="6">
        <v>4117</v>
      </c>
      <c r="G13" s="139" t="str">
        <f t="shared" si="1"/>
        <v>  </v>
      </c>
      <c r="H13" s="6"/>
      <c r="I13" s="6"/>
      <c r="J13" s="139" t="str">
        <f t="shared" si="2"/>
        <v>  </v>
      </c>
      <c r="K13" s="32">
        <f t="shared" si="3"/>
        <v>4682</v>
      </c>
      <c r="L13" s="32">
        <f t="shared" si="4"/>
        <v>8482</v>
      </c>
      <c r="M13" s="149">
        <f t="shared" si="5"/>
        <v>1.8116189662537376</v>
      </c>
      <c r="N13" s="1"/>
    </row>
    <row r="14" spans="2:14" ht="14.25">
      <c r="B14" s="192"/>
      <c r="C14" s="6"/>
      <c r="D14" s="139" t="str">
        <f t="shared" si="0"/>
        <v>  </v>
      </c>
      <c r="E14" s="6"/>
      <c r="F14" s="6"/>
      <c r="G14" s="139" t="str">
        <f t="shared" si="1"/>
        <v>  </v>
      </c>
      <c r="H14" s="6"/>
      <c r="I14" s="6"/>
      <c r="J14" s="139" t="str">
        <f t="shared" si="2"/>
        <v>  </v>
      </c>
      <c r="K14" s="32">
        <f t="shared" si="3"/>
        <v>0</v>
      </c>
      <c r="L14" s="32">
        <f t="shared" si="4"/>
        <v>0</v>
      </c>
      <c r="M14" s="149" t="str">
        <f t="shared" si="5"/>
        <v>  </v>
      </c>
      <c r="N14" s="1"/>
    </row>
    <row r="15" spans="1:14" ht="14.25">
      <c r="A15" s="5"/>
      <c r="B15" s="6"/>
      <c r="C15" s="6"/>
      <c r="D15" s="139" t="str">
        <f t="shared" si="0"/>
        <v>  </v>
      </c>
      <c r="E15" s="6"/>
      <c r="F15" s="6"/>
      <c r="G15" s="139" t="str">
        <f t="shared" si="1"/>
        <v>  </v>
      </c>
      <c r="H15" s="6"/>
      <c r="I15" s="6"/>
      <c r="J15" s="139" t="str">
        <f t="shared" si="2"/>
        <v>  </v>
      </c>
      <c r="K15" s="32">
        <f t="shared" si="3"/>
        <v>0</v>
      </c>
      <c r="L15" s="32">
        <f t="shared" si="4"/>
        <v>0</v>
      </c>
      <c r="M15" s="149" t="str">
        <f t="shared" si="5"/>
        <v>  </v>
      </c>
      <c r="N15" s="1"/>
    </row>
    <row r="16" spans="1:14" ht="14.25">
      <c r="A16" s="12" t="s">
        <v>127</v>
      </c>
      <c r="B16" s="66">
        <f>SUM(B17:B17)</f>
        <v>0</v>
      </c>
      <c r="C16" s="66">
        <f>SUM(C17:C17)</f>
        <v>0</v>
      </c>
      <c r="D16" s="140" t="str">
        <f t="shared" si="0"/>
        <v>  </v>
      </c>
      <c r="E16" s="13">
        <f>SUM(E17:E17)</f>
        <v>0</v>
      </c>
      <c r="F16" s="13">
        <f>SUM(F17:F17)</f>
        <v>0</v>
      </c>
      <c r="G16" s="136" t="str">
        <f t="shared" si="1"/>
        <v>  </v>
      </c>
      <c r="H16" s="13">
        <f>SUM(H17:H17)</f>
        <v>0</v>
      </c>
      <c r="I16" s="13">
        <f>SUM(I17:I17)</f>
        <v>200</v>
      </c>
      <c r="J16" s="136" t="str">
        <f t="shared" si="2"/>
        <v>  </v>
      </c>
      <c r="K16" s="77">
        <f t="shared" si="3"/>
        <v>0</v>
      </c>
      <c r="L16" s="77">
        <f t="shared" si="4"/>
        <v>200</v>
      </c>
      <c r="M16" s="148" t="str">
        <f t="shared" si="5"/>
        <v>  </v>
      </c>
      <c r="N16" s="1"/>
    </row>
    <row r="17" spans="1:13" ht="14.25">
      <c r="A17" s="5" t="s">
        <v>143</v>
      </c>
      <c r="B17" s="68">
        <v>0</v>
      </c>
      <c r="C17" s="68"/>
      <c r="D17" s="138" t="str">
        <f t="shared" si="0"/>
        <v>  </v>
      </c>
      <c r="E17" s="6"/>
      <c r="F17" s="6"/>
      <c r="G17" s="139" t="str">
        <f t="shared" si="1"/>
        <v>  </v>
      </c>
      <c r="H17" s="6"/>
      <c r="I17" s="6">
        <v>200</v>
      </c>
      <c r="J17" s="139" t="str">
        <f t="shared" si="2"/>
        <v>  </v>
      </c>
      <c r="K17" s="32">
        <f t="shared" si="3"/>
        <v>0</v>
      </c>
      <c r="L17" s="32">
        <f t="shared" si="4"/>
        <v>200</v>
      </c>
      <c r="M17" s="149" t="str">
        <f t="shared" si="5"/>
        <v>  </v>
      </c>
    </row>
    <row r="18" spans="1:13" ht="14.25">
      <c r="A18" s="5"/>
      <c r="B18" s="68"/>
      <c r="C18" s="68"/>
      <c r="D18" s="138" t="str">
        <f t="shared" si="0"/>
        <v>  </v>
      </c>
      <c r="E18" s="6"/>
      <c r="F18" s="6"/>
      <c r="G18" s="139" t="str">
        <f t="shared" si="1"/>
        <v>  </v>
      </c>
      <c r="H18" s="6"/>
      <c r="I18" s="6"/>
      <c r="J18" s="139" t="str">
        <f t="shared" si="2"/>
        <v>  </v>
      </c>
      <c r="K18" s="32">
        <f t="shared" si="3"/>
        <v>0</v>
      </c>
      <c r="L18" s="32">
        <f t="shared" si="4"/>
        <v>0</v>
      </c>
      <c r="M18" s="149" t="str">
        <f t="shared" si="5"/>
        <v>  </v>
      </c>
    </row>
    <row r="19" spans="1:13" ht="14.25">
      <c r="A19" s="12" t="s">
        <v>128</v>
      </c>
      <c r="B19" s="66">
        <f>SUM(B20:B20)</f>
        <v>0</v>
      </c>
      <c r="C19" s="66">
        <f>SUM(C20:C20)</f>
        <v>0</v>
      </c>
      <c r="D19" s="140" t="str">
        <f t="shared" si="0"/>
        <v>  </v>
      </c>
      <c r="E19" s="13">
        <f>SUM(E20:E20)</f>
        <v>0</v>
      </c>
      <c r="F19" s="13">
        <f>SUM(F20:F20)</f>
        <v>0</v>
      </c>
      <c r="G19" s="136" t="str">
        <f t="shared" si="1"/>
        <v>  </v>
      </c>
      <c r="H19" s="13">
        <f>SUM(H20:H20)</f>
        <v>0</v>
      </c>
      <c r="I19" s="13">
        <f>SUM(I20:I20)</f>
        <v>0</v>
      </c>
      <c r="J19" s="136" t="str">
        <f t="shared" si="2"/>
        <v>  </v>
      </c>
      <c r="K19" s="77">
        <f t="shared" si="3"/>
        <v>0</v>
      </c>
      <c r="L19" s="77">
        <f t="shared" si="4"/>
        <v>0</v>
      </c>
      <c r="M19" s="148" t="str">
        <f t="shared" si="5"/>
        <v>  </v>
      </c>
    </row>
    <row r="20" spans="1:13" ht="14.25">
      <c r="A20" s="5" t="s">
        <v>148</v>
      </c>
      <c r="B20" s="6">
        <v>0</v>
      </c>
      <c r="C20" s="6"/>
      <c r="D20" s="139" t="str">
        <f t="shared" si="0"/>
        <v>  </v>
      </c>
      <c r="E20" s="6"/>
      <c r="F20" s="6"/>
      <c r="G20" s="139" t="str">
        <f t="shared" si="1"/>
        <v>  </v>
      </c>
      <c r="H20" s="6"/>
      <c r="I20" s="6"/>
      <c r="J20" s="139" t="str">
        <f t="shared" si="2"/>
        <v>  </v>
      </c>
      <c r="K20" s="32">
        <f t="shared" si="3"/>
        <v>0</v>
      </c>
      <c r="L20" s="32">
        <f t="shared" si="4"/>
        <v>0</v>
      </c>
      <c r="M20" s="149" t="str">
        <f t="shared" si="5"/>
        <v>  </v>
      </c>
    </row>
    <row r="21" spans="1:13" ht="14.25">
      <c r="A21" s="5" t="s">
        <v>135</v>
      </c>
      <c r="B21" s="68"/>
      <c r="C21" s="68"/>
      <c r="D21" s="138" t="str">
        <f t="shared" si="0"/>
        <v>  </v>
      </c>
      <c r="E21" s="6"/>
      <c r="F21" s="6"/>
      <c r="G21" s="139" t="str">
        <f t="shared" si="1"/>
        <v>  </v>
      </c>
      <c r="H21" s="6"/>
      <c r="I21" s="6"/>
      <c r="J21" s="139" t="str">
        <f t="shared" si="2"/>
        <v>  </v>
      </c>
      <c r="K21" s="32">
        <f t="shared" si="3"/>
        <v>0</v>
      </c>
      <c r="L21" s="32">
        <f t="shared" si="4"/>
        <v>0</v>
      </c>
      <c r="M21" s="149" t="str">
        <f t="shared" si="5"/>
        <v>  </v>
      </c>
    </row>
    <row r="22" spans="1:13" ht="14.25">
      <c r="A22" s="12" t="s">
        <v>129</v>
      </c>
      <c r="B22" s="66">
        <f>SUM(B23:B29)</f>
        <v>0</v>
      </c>
      <c r="C22" s="66">
        <f>SUM(C23:C29)</f>
        <v>0</v>
      </c>
      <c r="D22" s="140" t="str">
        <f t="shared" si="0"/>
        <v>  </v>
      </c>
      <c r="E22" s="13">
        <f>SUM(E23:E29)</f>
        <v>0</v>
      </c>
      <c r="F22" s="13">
        <f>SUM(F23:F29)</f>
        <v>0</v>
      </c>
      <c r="G22" s="136" t="str">
        <f t="shared" si="1"/>
        <v>  </v>
      </c>
      <c r="H22" s="13">
        <f>SUM(H23:H29)</f>
        <v>0</v>
      </c>
      <c r="I22" s="13">
        <f>SUM(I23:I29)</f>
        <v>0</v>
      </c>
      <c r="J22" s="136" t="str">
        <f t="shared" si="2"/>
        <v>  </v>
      </c>
      <c r="K22" s="77">
        <f t="shared" si="3"/>
        <v>0</v>
      </c>
      <c r="L22" s="77">
        <f t="shared" si="4"/>
        <v>0</v>
      </c>
      <c r="M22" s="148" t="str">
        <f t="shared" si="5"/>
        <v>  </v>
      </c>
    </row>
    <row r="23" spans="1:13" ht="14.25">
      <c r="A23" s="5" t="s">
        <v>136</v>
      </c>
      <c r="B23" s="192"/>
      <c r="C23" s="6"/>
      <c r="D23" s="139" t="str">
        <f t="shared" si="0"/>
        <v>  </v>
      </c>
      <c r="E23" s="6"/>
      <c r="F23" s="6"/>
      <c r="G23" s="139" t="str">
        <f t="shared" si="1"/>
        <v>  </v>
      </c>
      <c r="H23" s="6"/>
      <c r="I23" s="6"/>
      <c r="J23" s="139" t="str">
        <f t="shared" si="2"/>
        <v>  </v>
      </c>
      <c r="K23" s="32">
        <f t="shared" si="3"/>
        <v>0</v>
      </c>
      <c r="L23" s="32">
        <f t="shared" si="4"/>
        <v>0</v>
      </c>
      <c r="M23" s="149" t="str">
        <f t="shared" si="5"/>
        <v>  </v>
      </c>
    </row>
    <row r="24" spans="1:13" ht="14.25">
      <c r="A24" s="5" t="s">
        <v>137</v>
      </c>
      <c r="B24" s="192"/>
      <c r="C24" s="6"/>
      <c r="D24" s="139" t="str">
        <f t="shared" si="0"/>
        <v>  </v>
      </c>
      <c r="E24" s="6"/>
      <c r="F24" s="6"/>
      <c r="G24" s="139" t="str">
        <f t="shared" si="1"/>
        <v>  </v>
      </c>
      <c r="H24" s="6"/>
      <c r="I24" s="6"/>
      <c r="J24" s="139" t="str">
        <f t="shared" si="2"/>
        <v>  </v>
      </c>
      <c r="K24" s="32">
        <f t="shared" si="3"/>
        <v>0</v>
      </c>
      <c r="L24" s="32">
        <f t="shared" si="4"/>
        <v>0</v>
      </c>
      <c r="M24" s="149" t="str">
        <f t="shared" si="5"/>
        <v>  </v>
      </c>
    </row>
    <row r="25" spans="1:13" ht="14.25">
      <c r="A25" s="5" t="s">
        <v>138</v>
      </c>
      <c r="B25" s="192"/>
      <c r="C25" s="6"/>
      <c r="D25" s="139" t="str">
        <f t="shared" si="0"/>
        <v>  </v>
      </c>
      <c r="E25" s="6"/>
      <c r="F25" s="6"/>
      <c r="G25" s="139" t="str">
        <f t="shared" si="1"/>
        <v>  </v>
      </c>
      <c r="H25" s="6"/>
      <c r="I25" s="6"/>
      <c r="J25" s="139" t="str">
        <f t="shared" si="2"/>
        <v>  </v>
      </c>
      <c r="K25" s="32">
        <f t="shared" si="3"/>
        <v>0</v>
      </c>
      <c r="L25" s="32">
        <f t="shared" si="4"/>
        <v>0</v>
      </c>
      <c r="M25" s="149" t="str">
        <f t="shared" si="5"/>
        <v>  </v>
      </c>
    </row>
    <row r="26" spans="1:15" ht="14.25">
      <c r="A26" s="5" t="s">
        <v>139</v>
      </c>
      <c r="B26" s="192"/>
      <c r="C26" s="6"/>
      <c r="D26" s="139" t="str">
        <f t="shared" si="0"/>
        <v>  </v>
      </c>
      <c r="E26" s="6"/>
      <c r="F26" s="6"/>
      <c r="G26" s="139" t="str">
        <f t="shared" si="1"/>
        <v>  </v>
      </c>
      <c r="H26" s="6"/>
      <c r="I26" s="6"/>
      <c r="J26" s="139" t="str">
        <f t="shared" si="2"/>
        <v>  </v>
      </c>
      <c r="K26" s="32">
        <f t="shared" si="3"/>
        <v>0</v>
      </c>
      <c r="L26" s="32">
        <f t="shared" si="4"/>
        <v>0</v>
      </c>
      <c r="M26" s="149" t="str">
        <f t="shared" si="5"/>
        <v>  </v>
      </c>
      <c r="O26" s="1"/>
    </row>
    <row r="27" spans="1:13" ht="14.25">
      <c r="A27" s="5" t="s">
        <v>140</v>
      </c>
      <c r="B27" s="192"/>
      <c r="C27" s="6"/>
      <c r="D27" s="139" t="str">
        <f t="shared" si="0"/>
        <v>  </v>
      </c>
      <c r="E27" s="6"/>
      <c r="F27" s="6"/>
      <c r="G27" s="139" t="str">
        <f t="shared" si="1"/>
        <v>  </v>
      </c>
      <c r="H27" s="6"/>
      <c r="I27" s="6"/>
      <c r="J27" s="139" t="str">
        <f t="shared" si="2"/>
        <v>  </v>
      </c>
      <c r="K27" s="32">
        <f t="shared" si="3"/>
        <v>0</v>
      </c>
      <c r="L27" s="32">
        <f t="shared" si="4"/>
        <v>0</v>
      </c>
      <c r="M27" s="149" t="str">
        <f t="shared" si="5"/>
        <v>  </v>
      </c>
    </row>
    <row r="28" spans="1:13" ht="14.25">
      <c r="A28" s="5" t="s">
        <v>141</v>
      </c>
      <c r="B28" s="192"/>
      <c r="C28" s="6"/>
      <c r="D28" s="139" t="str">
        <f t="shared" si="0"/>
        <v>  </v>
      </c>
      <c r="E28" s="6"/>
      <c r="F28" s="6"/>
      <c r="G28" s="139" t="str">
        <f t="shared" si="1"/>
        <v>  </v>
      </c>
      <c r="H28" s="6"/>
      <c r="I28" s="6"/>
      <c r="J28" s="139" t="str">
        <f t="shared" si="2"/>
        <v>  </v>
      </c>
      <c r="K28" s="32">
        <f t="shared" si="3"/>
        <v>0</v>
      </c>
      <c r="L28" s="32">
        <f t="shared" si="4"/>
        <v>0</v>
      </c>
      <c r="M28" s="149" t="str">
        <f t="shared" si="5"/>
        <v>  </v>
      </c>
    </row>
    <row r="29" spans="1:13" ht="14.25">
      <c r="A29" s="5"/>
      <c r="B29" s="68"/>
      <c r="C29" s="68"/>
      <c r="D29" s="138" t="str">
        <f t="shared" si="0"/>
        <v>  </v>
      </c>
      <c r="E29" s="6"/>
      <c r="F29" s="6"/>
      <c r="G29" s="139" t="str">
        <f t="shared" si="1"/>
        <v>  </v>
      </c>
      <c r="H29" s="6"/>
      <c r="I29" s="6"/>
      <c r="J29" s="139" t="str">
        <f t="shared" si="2"/>
        <v>  </v>
      </c>
      <c r="K29" s="32">
        <f t="shared" si="3"/>
        <v>0</v>
      </c>
      <c r="L29" s="32">
        <f t="shared" si="4"/>
        <v>0</v>
      </c>
      <c r="M29" s="149" t="str">
        <f t="shared" si="5"/>
        <v>  </v>
      </c>
    </row>
    <row r="30" spans="1:13" ht="14.25">
      <c r="A30" s="12" t="s">
        <v>142</v>
      </c>
      <c r="B30" s="66">
        <f>SUM(B31:B32)</f>
        <v>0</v>
      </c>
      <c r="C30" s="66">
        <f>SUM(C31:C32)</f>
        <v>0</v>
      </c>
      <c r="D30" s="140" t="str">
        <f t="shared" si="0"/>
        <v>  </v>
      </c>
      <c r="E30" s="13">
        <f>SUM(E31:E32)</f>
        <v>0</v>
      </c>
      <c r="F30" s="13">
        <f>SUM(F31:F32)</f>
        <v>0</v>
      </c>
      <c r="G30" s="136" t="str">
        <f t="shared" si="1"/>
        <v>  </v>
      </c>
      <c r="H30" s="13">
        <f>SUM(H31:H32)</f>
        <v>0</v>
      </c>
      <c r="I30" s="13">
        <f>SUM(I31:I32)</f>
        <v>0</v>
      </c>
      <c r="J30" s="136" t="str">
        <f t="shared" si="2"/>
        <v>  </v>
      </c>
      <c r="K30" s="77">
        <f t="shared" si="3"/>
        <v>0</v>
      </c>
      <c r="L30" s="77">
        <f t="shared" si="4"/>
        <v>0</v>
      </c>
      <c r="M30" s="148" t="str">
        <f t="shared" si="5"/>
        <v>  </v>
      </c>
    </row>
    <row r="31" spans="1:13" ht="14.25">
      <c r="A31" s="5" t="s">
        <v>4</v>
      </c>
      <c r="B31" s="68"/>
      <c r="C31" s="68"/>
      <c r="D31" s="138" t="str">
        <f t="shared" si="0"/>
        <v>  </v>
      </c>
      <c r="E31" s="6"/>
      <c r="F31" s="6"/>
      <c r="G31" s="139" t="str">
        <f t="shared" si="1"/>
        <v>  </v>
      </c>
      <c r="H31" s="6"/>
      <c r="I31" s="6"/>
      <c r="J31" s="139" t="str">
        <f t="shared" si="2"/>
        <v>  </v>
      </c>
      <c r="K31" s="32">
        <f t="shared" si="3"/>
        <v>0</v>
      </c>
      <c r="L31" s="32">
        <f t="shared" si="4"/>
        <v>0</v>
      </c>
      <c r="M31" s="149" t="str">
        <f t="shared" si="5"/>
        <v>  </v>
      </c>
    </row>
    <row r="32" spans="1:13" ht="14.25">
      <c r="A32" s="5" t="s">
        <v>123</v>
      </c>
      <c r="B32" s="68"/>
      <c r="C32" s="68"/>
      <c r="D32" s="138" t="str">
        <f t="shared" si="0"/>
        <v>  </v>
      </c>
      <c r="E32" s="6"/>
      <c r="F32" s="6"/>
      <c r="G32" s="139" t="str">
        <f t="shared" si="1"/>
        <v>  </v>
      </c>
      <c r="H32" s="6"/>
      <c r="I32" s="6"/>
      <c r="J32" s="139" t="str">
        <f t="shared" si="2"/>
        <v>  </v>
      </c>
      <c r="K32" s="32">
        <f t="shared" si="3"/>
        <v>0</v>
      </c>
      <c r="L32" s="32">
        <f t="shared" si="4"/>
        <v>0</v>
      </c>
      <c r="M32" s="149" t="str">
        <f t="shared" si="5"/>
        <v>  </v>
      </c>
    </row>
    <row r="33" spans="1:13" ht="14.25">
      <c r="A33" s="5"/>
      <c r="B33" s="68"/>
      <c r="C33" s="68"/>
      <c r="D33" s="138" t="str">
        <f t="shared" si="0"/>
        <v>  </v>
      </c>
      <c r="E33" s="6"/>
      <c r="F33" s="6"/>
      <c r="G33" s="139" t="str">
        <f t="shared" si="1"/>
        <v>  </v>
      </c>
      <c r="H33" s="6"/>
      <c r="I33" s="6"/>
      <c r="J33" s="139" t="str">
        <f t="shared" si="2"/>
        <v>  </v>
      </c>
      <c r="K33" s="32">
        <f t="shared" si="3"/>
        <v>0</v>
      </c>
      <c r="L33" s="32">
        <f t="shared" si="4"/>
        <v>0</v>
      </c>
      <c r="M33" s="149" t="str">
        <f t="shared" si="5"/>
        <v>  </v>
      </c>
    </row>
    <row r="34" spans="1:13" ht="14.25">
      <c r="A34" s="12" t="s">
        <v>144</v>
      </c>
      <c r="B34" s="66">
        <f>SUM(B35:B35)</f>
        <v>0</v>
      </c>
      <c r="C34" s="66">
        <f>SUM(C35:C35)</f>
        <v>0</v>
      </c>
      <c r="D34" s="140" t="str">
        <f t="shared" si="0"/>
        <v>  </v>
      </c>
      <c r="E34" s="13">
        <f>SUM(E35:E35)</f>
        <v>0</v>
      </c>
      <c r="F34" s="13">
        <f>SUM(F35:F35)</f>
        <v>0</v>
      </c>
      <c r="G34" s="136" t="str">
        <f t="shared" si="1"/>
        <v>  </v>
      </c>
      <c r="H34" s="13">
        <f>SUM(H35:H35)</f>
        <v>0</v>
      </c>
      <c r="I34" s="13">
        <f>SUM(I35:I35)</f>
        <v>0</v>
      </c>
      <c r="J34" s="136" t="str">
        <f t="shared" si="2"/>
        <v>  </v>
      </c>
      <c r="K34" s="77">
        <f t="shared" si="3"/>
        <v>0</v>
      </c>
      <c r="L34" s="77">
        <f t="shared" si="4"/>
        <v>0</v>
      </c>
      <c r="M34" s="148" t="str">
        <f t="shared" si="5"/>
        <v>  </v>
      </c>
    </row>
    <row r="35" spans="1:13" ht="14.25">
      <c r="A35" s="5" t="s">
        <v>145</v>
      </c>
      <c r="B35" s="68"/>
      <c r="C35" s="68"/>
      <c r="D35" s="138" t="str">
        <f t="shared" si="0"/>
        <v>  </v>
      </c>
      <c r="E35" s="6">
        <v>0</v>
      </c>
      <c r="F35" s="6"/>
      <c r="G35" s="139" t="str">
        <f t="shared" si="1"/>
        <v>  </v>
      </c>
      <c r="H35" s="6"/>
      <c r="I35" s="6"/>
      <c r="J35" s="139" t="str">
        <f t="shared" si="2"/>
        <v>  </v>
      </c>
      <c r="K35" s="32">
        <f t="shared" si="3"/>
        <v>0</v>
      </c>
      <c r="L35" s="32">
        <f t="shared" si="4"/>
        <v>0</v>
      </c>
      <c r="M35" s="149" t="str">
        <f t="shared" si="5"/>
        <v>  </v>
      </c>
    </row>
    <row r="36" spans="1:13" ht="14.25">
      <c r="A36" s="5"/>
      <c r="B36" s="68"/>
      <c r="C36" s="68"/>
      <c r="D36" s="138" t="str">
        <f t="shared" si="0"/>
        <v>  </v>
      </c>
      <c r="E36" s="6"/>
      <c r="F36" s="6"/>
      <c r="G36" s="139" t="str">
        <f t="shared" si="1"/>
        <v>  </v>
      </c>
      <c r="H36" s="6"/>
      <c r="I36" s="6"/>
      <c r="J36" s="139" t="str">
        <f t="shared" si="2"/>
        <v>  </v>
      </c>
      <c r="K36" s="32">
        <f t="shared" si="3"/>
        <v>0</v>
      </c>
      <c r="L36" s="32">
        <f t="shared" si="4"/>
        <v>0</v>
      </c>
      <c r="M36" s="149" t="str">
        <f t="shared" si="5"/>
        <v>  </v>
      </c>
    </row>
    <row r="37" spans="1:13" ht="14.25">
      <c r="A37" s="14" t="s">
        <v>146</v>
      </c>
      <c r="B37" s="67">
        <f>B22+B19+B16+B8+B5+B30+B34</f>
        <v>906671</v>
      </c>
      <c r="C37" s="67">
        <f>C22+C19+C16+C8+C5+C30+C34</f>
        <v>873750</v>
      </c>
      <c r="D37" s="141">
        <f t="shared" si="0"/>
        <v>0.9636902470686721</v>
      </c>
      <c r="E37" s="15">
        <f>E22+E19+E16+E8+E5+E30+E34</f>
        <v>128585</v>
      </c>
      <c r="F37" s="15">
        <f>F22+F19+F16+F8+F5+F30+F34</f>
        <v>102871</v>
      </c>
      <c r="G37" s="145">
        <f t="shared" si="1"/>
        <v>0.8000233308706303</v>
      </c>
      <c r="H37" s="15">
        <f>H22+H19+H16+H8+H5+H30+H34</f>
        <v>58468</v>
      </c>
      <c r="I37" s="15">
        <f>I22+I19+I16+I8+I5+I30+I34</f>
        <v>58774</v>
      </c>
      <c r="J37" s="145">
        <f t="shared" si="2"/>
        <v>1.0052336320722446</v>
      </c>
      <c r="K37" s="79">
        <f t="shared" si="3"/>
        <v>1093724</v>
      </c>
      <c r="L37" s="79">
        <f t="shared" si="4"/>
        <v>1035395</v>
      </c>
      <c r="M37" s="150">
        <f t="shared" si="5"/>
        <v>0.9466693608259488</v>
      </c>
    </row>
    <row r="38" spans="1:13" ht="14.25">
      <c r="A38" s="5"/>
      <c r="B38" s="68"/>
      <c r="C38" s="68"/>
      <c r="D38" s="138" t="str">
        <f t="shared" si="0"/>
        <v>  </v>
      </c>
      <c r="E38" s="6"/>
      <c r="F38" s="6"/>
      <c r="G38" s="139" t="str">
        <f t="shared" si="1"/>
        <v>  </v>
      </c>
      <c r="H38" s="6"/>
      <c r="I38" s="6"/>
      <c r="J38" s="139" t="str">
        <f t="shared" si="2"/>
        <v>  </v>
      </c>
      <c r="K38" s="32">
        <f t="shared" si="3"/>
        <v>0</v>
      </c>
      <c r="L38" s="32">
        <f t="shared" si="4"/>
        <v>0</v>
      </c>
      <c r="M38" s="149" t="str">
        <f t="shared" si="5"/>
        <v>  </v>
      </c>
    </row>
    <row r="39" spans="1:13" ht="15" customHeight="1">
      <c r="A39" s="94" t="s">
        <v>147</v>
      </c>
      <c r="B39" s="67">
        <f>B40+B43</f>
        <v>77785</v>
      </c>
      <c r="C39" s="67">
        <f>C40+C43</f>
        <v>77785</v>
      </c>
      <c r="D39" s="141">
        <f t="shared" si="0"/>
        <v>1</v>
      </c>
      <c r="E39" s="15">
        <f>E40+E43</f>
        <v>87576</v>
      </c>
      <c r="F39" s="15">
        <f>F40+F43</f>
        <v>87576</v>
      </c>
      <c r="G39" s="145">
        <f t="shared" si="1"/>
        <v>1</v>
      </c>
      <c r="H39" s="15">
        <f>H40+H43</f>
        <v>29308</v>
      </c>
      <c r="I39" s="15">
        <f>I40+I43</f>
        <v>29308</v>
      </c>
      <c r="J39" s="145">
        <f t="shared" si="2"/>
        <v>1</v>
      </c>
      <c r="K39" s="79">
        <f t="shared" si="3"/>
        <v>194669</v>
      </c>
      <c r="L39" s="79">
        <f t="shared" si="4"/>
        <v>194669</v>
      </c>
      <c r="M39" s="150">
        <f t="shared" si="5"/>
        <v>1</v>
      </c>
    </row>
    <row r="40" spans="1:13" ht="14.25">
      <c r="A40" s="7" t="s">
        <v>6</v>
      </c>
      <c r="B40" s="65">
        <f>SUM(B41:B42)</f>
        <v>77785</v>
      </c>
      <c r="C40" s="65">
        <f>SUM(C41:C42)</f>
        <v>77785</v>
      </c>
      <c r="D40" s="142">
        <f t="shared" si="0"/>
        <v>1</v>
      </c>
      <c r="E40" s="8">
        <f>SUM(E41:E42)</f>
        <v>87576</v>
      </c>
      <c r="F40" s="8">
        <f>SUM(F41:F42)</f>
        <v>87576</v>
      </c>
      <c r="G40" s="146">
        <f t="shared" si="1"/>
        <v>1</v>
      </c>
      <c r="H40" s="8">
        <f>SUM(H41:H42)</f>
        <v>29308</v>
      </c>
      <c r="I40" s="8">
        <f>SUM(I41:I42)</f>
        <v>29308</v>
      </c>
      <c r="J40" s="146">
        <f t="shared" si="2"/>
        <v>1</v>
      </c>
      <c r="K40" s="78">
        <f t="shared" si="3"/>
        <v>194669</v>
      </c>
      <c r="L40" s="78">
        <f t="shared" si="4"/>
        <v>194669</v>
      </c>
      <c r="M40" s="151">
        <f t="shared" si="5"/>
        <v>1</v>
      </c>
    </row>
    <row r="41" spans="1:13" ht="14.25">
      <c r="A41" s="5" t="s">
        <v>7</v>
      </c>
      <c r="B41" s="88">
        <v>34145</v>
      </c>
      <c r="C41" s="88">
        <v>77785</v>
      </c>
      <c r="D41" s="143">
        <f t="shared" si="0"/>
        <v>2.2780787816664225</v>
      </c>
      <c r="E41" s="59">
        <v>87576</v>
      </c>
      <c r="F41" s="59">
        <v>87576</v>
      </c>
      <c r="G41" s="154">
        <f t="shared" si="1"/>
        <v>1</v>
      </c>
      <c r="H41" s="59">
        <v>29308</v>
      </c>
      <c r="I41" s="133">
        <v>29308</v>
      </c>
      <c r="J41" s="152">
        <f t="shared" si="2"/>
        <v>1</v>
      </c>
      <c r="K41" s="32">
        <f t="shared" si="3"/>
        <v>151029</v>
      </c>
      <c r="L41" s="32">
        <f t="shared" si="4"/>
        <v>194669</v>
      </c>
      <c r="M41" s="149">
        <f t="shared" si="5"/>
        <v>1.2889511285911976</v>
      </c>
    </row>
    <row r="42" spans="1:13" ht="14.25">
      <c r="A42" s="5" t="s">
        <v>8</v>
      </c>
      <c r="B42" s="390">
        <v>43640</v>
      </c>
      <c r="C42" s="68"/>
      <c r="D42" s="143">
        <f t="shared" si="0"/>
        <v>0</v>
      </c>
      <c r="E42" s="6">
        <v>0</v>
      </c>
      <c r="F42" s="6"/>
      <c r="G42" s="154" t="str">
        <f t="shared" si="1"/>
        <v>  </v>
      </c>
      <c r="H42" s="6"/>
      <c r="I42" s="131"/>
      <c r="J42" s="152" t="str">
        <f t="shared" si="2"/>
        <v>  </v>
      </c>
      <c r="K42" s="32">
        <f t="shared" si="3"/>
        <v>43640</v>
      </c>
      <c r="L42" s="32">
        <f t="shared" si="4"/>
        <v>0</v>
      </c>
      <c r="M42" s="149">
        <f t="shared" si="5"/>
        <v>0</v>
      </c>
    </row>
    <row r="43" spans="1:13" ht="14.25">
      <c r="A43" s="7" t="s">
        <v>9</v>
      </c>
      <c r="B43" s="65">
        <f>SUM(B44:B45)</f>
        <v>0</v>
      </c>
      <c r="C43" s="65">
        <f>SUM(C44:C45)</f>
        <v>0</v>
      </c>
      <c r="D43" s="143" t="str">
        <f t="shared" si="0"/>
        <v>  </v>
      </c>
      <c r="E43" s="8">
        <f>SUM(E44:E45)</f>
        <v>0</v>
      </c>
      <c r="F43" s="8">
        <f>SUM(F44:F45)</f>
        <v>0</v>
      </c>
      <c r="G43" s="154" t="str">
        <f t="shared" si="1"/>
        <v>  </v>
      </c>
      <c r="H43" s="8">
        <f>SUM(H44:H45)</f>
        <v>0</v>
      </c>
      <c r="I43" s="8">
        <f>SUM(I44:I45)</f>
        <v>0</v>
      </c>
      <c r="J43" s="152" t="str">
        <f t="shared" si="2"/>
        <v>  </v>
      </c>
      <c r="K43" s="78">
        <f t="shared" si="3"/>
        <v>0</v>
      </c>
      <c r="L43" s="78">
        <f t="shared" si="4"/>
        <v>0</v>
      </c>
      <c r="M43" s="149" t="str">
        <f t="shared" si="5"/>
        <v>  </v>
      </c>
    </row>
    <row r="44" spans="1:13" ht="14.25">
      <c r="A44" s="5" t="s">
        <v>10</v>
      </c>
      <c r="B44" s="68"/>
      <c r="C44" s="68"/>
      <c r="D44" s="143" t="str">
        <f t="shared" si="0"/>
        <v>  </v>
      </c>
      <c r="E44" s="6">
        <v>0</v>
      </c>
      <c r="F44" s="6"/>
      <c r="G44" s="154" t="str">
        <f t="shared" si="1"/>
        <v>  </v>
      </c>
      <c r="H44" s="6"/>
      <c r="I44" s="6"/>
      <c r="J44" s="152" t="str">
        <f t="shared" si="2"/>
        <v>  </v>
      </c>
      <c r="K44" s="32">
        <f t="shared" si="3"/>
        <v>0</v>
      </c>
      <c r="L44" s="32">
        <f t="shared" si="4"/>
        <v>0</v>
      </c>
      <c r="M44" s="149" t="str">
        <f t="shared" si="5"/>
        <v>  </v>
      </c>
    </row>
    <row r="45" spans="1:13" ht="14.25">
      <c r="A45" s="5" t="s">
        <v>11</v>
      </c>
      <c r="B45" s="68"/>
      <c r="C45" s="68"/>
      <c r="D45" s="143" t="str">
        <f t="shared" si="0"/>
        <v>  </v>
      </c>
      <c r="E45" s="6">
        <v>0</v>
      </c>
      <c r="F45" s="6"/>
      <c r="G45" s="154" t="str">
        <f t="shared" si="1"/>
        <v>  </v>
      </c>
      <c r="H45" s="6"/>
      <c r="I45" s="6"/>
      <c r="J45" s="152" t="str">
        <f t="shared" si="2"/>
        <v>  </v>
      </c>
      <c r="K45" s="32">
        <f t="shared" si="3"/>
        <v>0</v>
      </c>
      <c r="L45" s="32">
        <f t="shared" si="4"/>
        <v>0</v>
      </c>
      <c r="M45" s="149" t="str">
        <f t="shared" si="5"/>
        <v>  </v>
      </c>
    </row>
    <row r="46" spans="1:13" ht="14.25">
      <c r="A46" s="296" t="s">
        <v>499</v>
      </c>
      <c r="B46" s="297">
        <f>B47+B48</f>
        <v>0</v>
      </c>
      <c r="C46" s="297">
        <f>C47+C48</f>
        <v>0</v>
      </c>
      <c r="D46" s="298" t="str">
        <f t="shared" si="0"/>
        <v>  </v>
      </c>
      <c r="E46" s="297">
        <f>E47+E48</f>
        <v>0</v>
      </c>
      <c r="F46" s="297">
        <f>F47+F48</f>
        <v>0</v>
      </c>
      <c r="G46" s="145" t="str">
        <f t="shared" si="1"/>
        <v>  </v>
      </c>
      <c r="H46" s="297">
        <f>H47+H48</f>
        <v>0</v>
      </c>
      <c r="I46" s="297">
        <f>I47+I48</f>
        <v>0</v>
      </c>
      <c r="J46" s="299" t="str">
        <f t="shared" si="2"/>
        <v>  </v>
      </c>
      <c r="K46" s="79">
        <f>H46+E46+B46</f>
        <v>0</v>
      </c>
      <c r="L46" s="79">
        <f>I46+F46+C46</f>
        <v>0</v>
      </c>
      <c r="M46" s="150" t="str">
        <f t="shared" si="5"/>
        <v>  </v>
      </c>
    </row>
    <row r="47" spans="1:13" ht="14.25">
      <c r="A47" s="7" t="s">
        <v>500</v>
      </c>
      <c r="B47" s="68"/>
      <c r="C47" s="68"/>
      <c r="D47" s="143" t="str">
        <f t="shared" si="0"/>
        <v>  </v>
      </c>
      <c r="E47" s="192"/>
      <c r="F47" s="192"/>
      <c r="G47" s="154" t="str">
        <f t="shared" si="1"/>
        <v>  </v>
      </c>
      <c r="H47" s="192"/>
      <c r="I47" s="192"/>
      <c r="J47" s="152" t="str">
        <f t="shared" si="2"/>
        <v>  </v>
      </c>
      <c r="K47" s="32">
        <f>B47+E47+H47</f>
        <v>0</v>
      </c>
      <c r="L47" s="32">
        <f>C47+F47+I47</f>
        <v>0</v>
      </c>
      <c r="M47" s="149" t="str">
        <f t="shared" si="5"/>
        <v>  </v>
      </c>
    </row>
    <row r="48" spans="1:13" ht="14.25">
      <c r="A48" s="7" t="s">
        <v>501</v>
      </c>
      <c r="B48" s="68"/>
      <c r="C48" s="68"/>
      <c r="D48" s="143" t="str">
        <f t="shared" si="0"/>
        <v>  </v>
      </c>
      <c r="E48" s="6"/>
      <c r="F48" s="6"/>
      <c r="G48" s="154" t="str">
        <f t="shared" si="1"/>
        <v>  </v>
      </c>
      <c r="H48" s="6"/>
      <c r="I48" s="6"/>
      <c r="J48" s="152" t="str">
        <f t="shared" si="2"/>
        <v>  </v>
      </c>
      <c r="K48" s="32">
        <f t="shared" si="3"/>
        <v>0</v>
      </c>
      <c r="L48" s="32">
        <f t="shared" si="4"/>
        <v>0</v>
      </c>
      <c r="M48" s="149" t="str">
        <f t="shared" si="5"/>
        <v>  </v>
      </c>
    </row>
    <row r="49" spans="1:13" ht="15" thickBot="1">
      <c r="A49" s="80" t="s">
        <v>12</v>
      </c>
      <c r="B49" s="81">
        <f>B39+B37+B46</f>
        <v>984456</v>
      </c>
      <c r="C49" s="81">
        <f>C39+C37+C46</f>
        <v>951535</v>
      </c>
      <c r="D49" s="144">
        <f t="shared" si="0"/>
        <v>0.966559196144876</v>
      </c>
      <c r="E49" s="81">
        <f>E39+E37+E46</f>
        <v>216161</v>
      </c>
      <c r="F49" s="81">
        <f>F39+F37+F46</f>
        <v>190447</v>
      </c>
      <c r="G49" s="147">
        <f t="shared" si="1"/>
        <v>0.8810423711955441</v>
      </c>
      <c r="H49" s="81">
        <f>H39+H37+H46</f>
        <v>87776</v>
      </c>
      <c r="I49" s="81">
        <f>I39+I37+I46</f>
        <v>88082</v>
      </c>
      <c r="J49" s="147">
        <f t="shared" si="2"/>
        <v>1.003486146554867</v>
      </c>
      <c r="K49" s="81">
        <f>K39+K37+K46</f>
        <v>1288393</v>
      </c>
      <c r="L49" s="81">
        <f>L39+L37+L46</f>
        <v>1230064</v>
      </c>
      <c r="M49" s="202">
        <f t="shared" si="5"/>
        <v>0.9547273231071575</v>
      </c>
    </row>
    <row r="50" spans="1:13" ht="15" thickBot="1">
      <c r="A50" s="82" t="s">
        <v>101</v>
      </c>
      <c r="B50" s="83"/>
      <c r="C50" s="83"/>
      <c r="D50" s="83"/>
      <c r="E50" s="84"/>
      <c r="F50" s="84"/>
      <c r="G50" s="84"/>
      <c r="H50" s="84"/>
      <c r="I50" s="84"/>
      <c r="J50" s="84"/>
      <c r="K50" s="84"/>
      <c r="L50" s="203"/>
      <c r="M50" s="203"/>
    </row>
  </sheetData>
  <sheetProtection/>
  <printOptions/>
  <pageMargins left="0.7" right="0.7" top="0.75" bottom="0.75" header="0.3" footer="0.3"/>
  <pageSetup horizontalDpi="600" verticalDpi="600" orientation="portrait" paperSize="9" scale="37" r:id="rId2"/>
  <headerFooter>
    <oddHeader>&amp;L&amp;G&amp;C.../2021 (V.28.) számú határozat
a Marcali Kistérségi Többcélú Társulás
2020. évi költségvetésének teljesítéséről
</oddHeader>
    <oddFooter>&amp;C&amp;P. oldal</oddFooter>
  </headerFooter>
  <colBreaks count="2" manualBreakCount="2">
    <brk id="7" max="47" man="1"/>
    <brk id="13" max="65535" man="1"/>
  </col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I6"/>
  <sheetViews>
    <sheetView workbookViewId="0" topLeftCell="A1">
      <selection activeCell="E9" sqref="E9"/>
    </sheetView>
  </sheetViews>
  <sheetFormatPr defaultColWidth="9.140625" defaultRowHeight="15"/>
  <cols>
    <col min="3" max="3" width="26.28125" style="0" customWidth="1"/>
    <col min="4" max="4" width="13.8515625" style="0" customWidth="1"/>
    <col min="5" max="5" width="14.28125" style="0" customWidth="1"/>
    <col min="6" max="6" width="11.00390625" style="0" customWidth="1"/>
    <col min="7" max="7" width="11.28125" style="0" customWidth="1"/>
    <col min="8" max="8" width="12.28125" style="0" customWidth="1"/>
    <col min="9" max="9" width="12.7109375" style="0" customWidth="1"/>
  </cols>
  <sheetData>
    <row r="2" spans="2:9" ht="15" thickBot="1">
      <c r="B2" s="4" t="s">
        <v>195</v>
      </c>
      <c r="I2" s="16" t="s">
        <v>196</v>
      </c>
    </row>
    <row r="3" spans="2:9" ht="39">
      <c r="B3" s="233" t="s">
        <v>197</v>
      </c>
      <c r="C3" s="204" t="s">
        <v>198</v>
      </c>
      <c r="D3" s="204" t="s">
        <v>513</v>
      </c>
      <c r="E3" s="204" t="s">
        <v>514</v>
      </c>
      <c r="F3" s="205" t="s">
        <v>515</v>
      </c>
      <c r="G3" s="204" t="s">
        <v>516</v>
      </c>
      <c r="H3" s="204" t="s">
        <v>517</v>
      </c>
      <c r="I3" s="205" t="s">
        <v>518</v>
      </c>
    </row>
    <row r="4" spans="2:9" ht="26.25">
      <c r="B4" s="38" t="s">
        <v>13</v>
      </c>
      <c r="C4" s="17" t="s">
        <v>0</v>
      </c>
      <c r="D4" s="234">
        <v>75</v>
      </c>
      <c r="E4" s="234"/>
      <c r="F4" s="39">
        <f>SUM(D4:E4)</f>
        <v>75</v>
      </c>
      <c r="G4" s="234">
        <v>72</v>
      </c>
      <c r="H4" s="234"/>
      <c r="I4" s="39">
        <f>G4+H4</f>
        <v>72</v>
      </c>
    </row>
    <row r="5" spans="2:9" ht="14.25">
      <c r="B5" s="89" t="s">
        <v>14</v>
      </c>
      <c r="C5" s="90" t="s">
        <v>163</v>
      </c>
      <c r="D5" s="235">
        <v>103</v>
      </c>
      <c r="E5" s="235"/>
      <c r="F5" s="39">
        <f>SUM(D5:E5)</f>
        <v>103</v>
      </c>
      <c r="G5" s="235">
        <v>92</v>
      </c>
      <c r="H5" s="235"/>
      <c r="I5" s="39">
        <f>SUM(G5:H5)</f>
        <v>92</v>
      </c>
    </row>
    <row r="6" spans="2:9" ht="15" thickBot="1">
      <c r="B6" s="236"/>
      <c r="C6" s="46" t="s">
        <v>199</v>
      </c>
      <c r="D6" s="237">
        <f aca="true" t="shared" si="0" ref="D6:I6">SUM(D4:D5)</f>
        <v>178</v>
      </c>
      <c r="E6" s="237">
        <f t="shared" si="0"/>
        <v>0</v>
      </c>
      <c r="F6" s="237">
        <f t="shared" si="0"/>
        <v>178</v>
      </c>
      <c r="G6" s="237">
        <f t="shared" si="0"/>
        <v>164</v>
      </c>
      <c r="H6" s="237">
        <f t="shared" si="0"/>
        <v>0</v>
      </c>
      <c r="I6" s="237">
        <f t="shared" si="0"/>
        <v>164</v>
      </c>
    </row>
  </sheetData>
  <sheetProtection/>
  <printOptions/>
  <pageMargins left="0.7" right="0.7" top="0.75" bottom="0.75" header="0.3" footer="0.3"/>
  <pageSetup horizontalDpi="600" verticalDpi="600" orientation="landscape" paperSize="9" r:id="rId2"/>
  <headerFooter>
    <oddHeader>&amp;L&amp;G&amp;C.../2021 (V.28.) számú határozat
a Marcali Kistérségi Többcélú Társulás
2020. évi költségvetésének teljesítéséről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workbookViewId="0" topLeftCell="A1">
      <selection activeCell="C19" sqref="C19"/>
    </sheetView>
  </sheetViews>
  <sheetFormatPr defaultColWidth="9.140625" defaultRowHeight="15"/>
  <cols>
    <col min="2" max="2" width="50.421875" style="0" customWidth="1"/>
    <col min="3" max="3" width="16.7109375" style="0" customWidth="1"/>
    <col min="4" max="4" width="19.8515625" style="0" customWidth="1"/>
    <col min="5" max="5" width="12.7109375" style="0" customWidth="1"/>
    <col min="6" max="6" width="11.57421875" style="0" customWidth="1"/>
    <col min="7" max="7" width="12.421875" style="0" customWidth="1"/>
    <col min="8" max="8" width="12.28125" style="0" customWidth="1"/>
  </cols>
  <sheetData>
    <row r="1" ht="14.25">
      <c r="A1" t="s">
        <v>531</v>
      </c>
    </row>
    <row r="2" spans="1:8" ht="15" thickBot="1">
      <c r="A2" s="4"/>
      <c r="H2" s="16" t="s">
        <v>196</v>
      </c>
    </row>
    <row r="3" spans="1:8" ht="39">
      <c r="A3" s="233" t="s">
        <v>519</v>
      </c>
      <c r="B3" s="204" t="s">
        <v>202</v>
      </c>
      <c r="C3" s="204" t="s">
        <v>513</v>
      </c>
      <c r="D3" s="204" t="s">
        <v>520</v>
      </c>
      <c r="E3" s="205" t="s">
        <v>515</v>
      </c>
      <c r="F3" s="204" t="s">
        <v>223</v>
      </c>
      <c r="G3" s="204" t="s">
        <v>224</v>
      </c>
      <c r="H3" s="205" t="s">
        <v>225</v>
      </c>
    </row>
    <row r="4" spans="1:8" ht="14.25">
      <c r="A4" s="38" t="s">
        <v>13</v>
      </c>
      <c r="B4" s="17" t="s">
        <v>604</v>
      </c>
      <c r="C4" s="234">
        <v>52</v>
      </c>
      <c r="D4" s="238"/>
      <c r="E4" s="239">
        <f aca="true" t="shared" si="0" ref="E4:E11">SUM(C4:D4)</f>
        <v>52</v>
      </c>
      <c r="F4" s="234">
        <v>49</v>
      </c>
      <c r="G4" s="238"/>
      <c r="H4" s="239">
        <f aca="true" t="shared" si="1" ref="H4:H11">SUM(F4:G4)</f>
        <v>49</v>
      </c>
    </row>
    <row r="5" spans="1:8" ht="14.25">
      <c r="A5" s="38" t="s">
        <v>14</v>
      </c>
      <c r="B5" s="17" t="s">
        <v>605</v>
      </c>
      <c r="C5" s="234">
        <v>44</v>
      </c>
      <c r="D5" s="238"/>
      <c r="E5" s="239">
        <f t="shared" si="0"/>
        <v>44</v>
      </c>
      <c r="F5" s="234">
        <v>43</v>
      </c>
      <c r="G5" s="238"/>
      <c r="H5" s="239">
        <f t="shared" si="1"/>
        <v>43</v>
      </c>
    </row>
    <row r="6" spans="1:8" ht="14.25">
      <c r="A6" s="38" t="s">
        <v>15</v>
      </c>
      <c r="B6" s="17" t="s">
        <v>618</v>
      </c>
      <c r="C6" s="234">
        <v>10</v>
      </c>
      <c r="D6" s="238"/>
      <c r="E6" s="239">
        <f t="shared" si="0"/>
        <v>10</v>
      </c>
      <c r="F6" s="234">
        <v>2</v>
      </c>
      <c r="G6" s="238"/>
      <c r="H6" s="239">
        <f t="shared" si="1"/>
        <v>2</v>
      </c>
    </row>
    <row r="7" spans="1:8" ht="14.25">
      <c r="A7" s="38" t="s">
        <v>204</v>
      </c>
      <c r="B7" s="17"/>
      <c r="C7" s="234"/>
      <c r="D7" s="238"/>
      <c r="E7" s="239">
        <f t="shared" si="0"/>
        <v>0</v>
      </c>
      <c r="F7" s="234"/>
      <c r="G7" s="238"/>
      <c r="H7" s="239">
        <f t="shared" si="1"/>
        <v>0</v>
      </c>
    </row>
    <row r="8" spans="1:8" ht="14.25">
      <c r="A8" s="38" t="s">
        <v>205</v>
      </c>
      <c r="B8" s="17"/>
      <c r="C8" s="234"/>
      <c r="D8" s="238"/>
      <c r="E8" s="239">
        <f t="shared" si="0"/>
        <v>0</v>
      </c>
      <c r="F8" s="234"/>
      <c r="G8" s="238"/>
      <c r="H8" s="239">
        <f t="shared" si="1"/>
        <v>0</v>
      </c>
    </row>
    <row r="9" spans="1:8" ht="14.25">
      <c r="A9" s="38" t="s">
        <v>206</v>
      </c>
      <c r="B9" s="17"/>
      <c r="C9" s="234"/>
      <c r="D9" s="238"/>
      <c r="E9" s="239">
        <f t="shared" si="0"/>
        <v>0</v>
      </c>
      <c r="F9" s="234"/>
      <c r="G9" s="238"/>
      <c r="H9" s="239">
        <f t="shared" si="1"/>
        <v>0</v>
      </c>
    </row>
    <row r="10" spans="1:8" ht="14.25">
      <c r="A10" s="38" t="s">
        <v>207</v>
      </c>
      <c r="B10" s="17"/>
      <c r="C10" s="234"/>
      <c r="D10" s="238"/>
      <c r="E10" s="239">
        <f t="shared" si="0"/>
        <v>0</v>
      </c>
      <c r="F10" s="234"/>
      <c r="G10" s="238"/>
      <c r="H10" s="239">
        <f t="shared" si="1"/>
        <v>0</v>
      </c>
    </row>
    <row r="11" spans="1:8" ht="14.25">
      <c r="A11" s="38" t="s">
        <v>208</v>
      </c>
      <c r="B11" s="17"/>
      <c r="C11" s="234"/>
      <c r="D11" s="238"/>
      <c r="E11" s="239">
        <f t="shared" si="0"/>
        <v>0</v>
      </c>
      <c r="F11" s="234"/>
      <c r="G11" s="238"/>
      <c r="H11" s="239">
        <f t="shared" si="1"/>
        <v>0</v>
      </c>
    </row>
    <row r="12" spans="1:8" ht="15" thickBot="1">
      <c r="A12" s="236"/>
      <c r="B12" s="46" t="s">
        <v>199</v>
      </c>
      <c r="C12" s="237">
        <f aca="true" t="shared" si="2" ref="C12:H12">SUM(C4:C11)</f>
        <v>106</v>
      </c>
      <c r="D12" s="237">
        <f t="shared" si="2"/>
        <v>0</v>
      </c>
      <c r="E12" s="237">
        <f t="shared" si="2"/>
        <v>106</v>
      </c>
      <c r="F12" s="237">
        <f t="shared" si="2"/>
        <v>94</v>
      </c>
      <c r="G12" s="237">
        <f t="shared" si="2"/>
        <v>0</v>
      </c>
      <c r="H12" s="237">
        <f t="shared" si="2"/>
        <v>94</v>
      </c>
    </row>
    <row r="13" ht="25.5" customHeight="1"/>
    <row r="15" ht="15" thickBot="1">
      <c r="H15" s="16" t="s">
        <v>196</v>
      </c>
    </row>
    <row r="16" spans="1:8" ht="52.5">
      <c r="A16" s="428" t="s">
        <v>210</v>
      </c>
      <c r="B16" s="429"/>
      <c r="C16" s="204" t="s">
        <v>200</v>
      </c>
      <c r="D16" s="204" t="s">
        <v>203</v>
      </c>
      <c r="E16" s="205" t="s">
        <v>201</v>
      </c>
      <c r="F16" s="204" t="s">
        <v>223</v>
      </c>
      <c r="G16" s="204" t="s">
        <v>224</v>
      </c>
      <c r="H16" s="205" t="s">
        <v>225</v>
      </c>
    </row>
    <row r="17" spans="1:8" ht="14.25">
      <c r="A17" s="38" t="s">
        <v>13</v>
      </c>
      <c r="B17" s="17" t="s">
        <v>604</v>
      </c>
      <c r="C17" s="234">
        <v>9</v>
      </c>
      <c r="D17" s="234"/>
      <c r="E17" s="39">
        <f aca="true" t="shared" si="3" ref="E17:E24">SUM(C17:D17)</f>
        <v>9</v>
      </c>
      <c r="F17" s="234">
        <v>8</v>
      </c>
      <c r="G17" s="234"/>
      <c r="H17" s="39">
        <f>SUM(F17:G17)</f>
        <v>8</v>
      </c>
    </row>
    <row r="18" spans="1:8" ht="14.25">
      <c r="A18" s="38" t="s">
        <v>14</v>
      </c>
      <c r="B18" s="17" t="s">
        <v>605</v>
      </c>
      <c r="C18" s="234">
        <v>36</v>
      </c>
      <c r="D18" s="234"/>
      <c r="E18" s="39">
        <f t="shared" si="3"/>
        <v>36</v>
      </c>
      <c r="F18" s="234">
        <v>36</v>
      </c>
      <c r="G18" s="234"/>
      <c r="H18" s="39">
        <f aca="true" t="shared" si="4" ref="H18:H24">SUM(F18:G18)</f>
        <v>36</v>
      </c>
    </row>
    <row r="19" spans="1:8" ht="14.25">
      <c r="A19" s="38" t="s">
        <v>15</v>
      </c>
      <c r="B19" s="17" t="s">
        <v>618</v>
      </c>
      <c r="C19" s="234">
        <v>1</v>
      </c>
      <c r="D19" s="234"/>
      <c r="E19" s="39">
        <f t="shared" si="3"/>
        <v>1</v>
      </c>
      <c r="F19" s="234">
        <v>1</v>
      </c>
      <c r="G19" s="234"/>
      <c r="H19" s="39">
        <f t="shared" si="4"/>
        <v>1</v>
      </c>
    </row>
    <row r="20" spans="1:8" ht="14.25">
      <c r="A20" s="38" t="s">
        <v>204</v>
      </c>
      <c r="B20" s="17"/>
      <c r="C20" s="234"/>
      <c r="D20" s="234"/>
      <c r="E20" s="39">
        <f t="shared" si="3"/>
        <v>0</v>
      </c>
      <c r="F20" s="234"/>
      <c r="G20" s="234"/>
      <c r="H20" s="39">
        <f t="shared" si="4"/>
        <v>0</v>
      </c>
    </row>
    <row r="21" spans="1:8" ht="14.25">
      <c r="A21" s="38" t="s">
        <v>205</v>
      </c>
      <c r="B21" s="17"/>
      <c r="C21" s="234"/>
      <c r="D21" s="234"/>
      <c r="E21" s="39">
        <f t="shared" si="3"/>
        <v>0</v>
      </c>
      <c r="F21" s="234"/>
      <c r="G21" s="234"/>
      <c r="H21" s="39">
        <f t="shared" si="4"/>
        <v>0</v>
      </c>
    </row>
    <row r="22" spans="1:8" ht="14.25">
      <c r="A22" s="38" t="s">
        <v>206</v>
      </c>
      <c r="B22" s="17"/>
      <c r="C22" s="234"/>
      <c r="D22" s="234"/>
      <c r="E22" s="39">
        <f t="shared" si="3"/>
        <v>0</v>
      </c>
      <c r="F22" s="234"/>
      <c r="G22" s="234"/>
      <c r="H22" s="39">
        <f t="shared" si="4"/>
        <v>0</v>
      </c>
    </row>
    <row r="23" spans="1:8" ht="14.25">
      <c r="A23" s="38" t="s">
        <v>207</v>
      </c>
      <c r="B23" s="17"/>
      <c r="C23" s="234"/>
      <c r="D23" s="234"/>
      <c r="E23" s="39">
        <f t="shared" si="3"/>
        <v>0</v>
      </c>
      <c r="F23" s="234"/>
      <c r="G23" s="234"/>
      <c r="H23" s="39">
        <f t="shared" si="4"/>
        <v>0</v>
      </c>
    </row>
    <row r="24" spans="1:8" ht="15" thickBot="1">
      <c r="A24" s="38" t="s">
        <v>208</v>
      </c>
      <c r="B24" s="17"/>
      <c r="C24" s="234"/>
      <c r="D24" s="234"/>
      <c r="E24" s="39">
        <f t="shared" si="3"/>
        <v>0</v>
      </c>
      <c r="F24" s="234"/>
      <c r="G24" s="234"/>
      <c r="H24" s="39">
        <f t="shared" si="4"/>
        <v>0</v>
      </c>
    </row>
    <row r="25" spans="1:5" ht="14.25">
      <c r="A25" s="427" t="s">
        <v>209</v>
      </c>
      <c r="B25" s="427"/>
      <c r="C25" s="427"/>
      <c r="D25" s="427"/>
      <c r="E25" s="427"/>
    </row>
    <row r="26" spans="1:8" ht="15" thickBot="1">
      <c r="A26" s="4" t="s">
        <v>530</v>
      </c>
      <c r="H26" s="16" t="s">
        <v>196</v>
      </c>
    </row>
    <row r="27" spans="1:8" ht="52.5">
      <c r="A27" s="233"/>
      <c r="B27" s="292" t="s">
        <v>202</v>
      </c>
      <c r="C27" s="292" t="s">
        <v>200</v>
      </c>
      <c r="D27" s="292" t="s">
        <v>203</v>
      </c>
      <c r="E27" s="293" t="s">
        <v>201</v>
      </c>
      <c r="F27" s="292" t="s">
        <v>223</v>
      </c>
      <c r="G27" s="292" t="s">
        <v>224</v>
      </c>
      <c r="H27" s="293" t="s">
        <v>225</v>
      </c>
    </row>
    <row r="28" spans="1:8" ht="14.25">
      <c r="A28" s="38" t="s">
        <v>13</v>
      </c>
      <c r="B28" s="60"/>
      <c r="C28" s="240"/>
      <c r="D28" s="240"/>
      <c r="E28" s="241"/>
      <c r="F28" s="234"/>
      <c r="G28" s="234"/>
      <c r="H28" s="39"/>
    </row>
    <row r="29" spans="1:8" ht="14.25">
      <c r="A29" s="38"/>
      <c r="B29" s="17"/>
      <c r="C29" s="234"/>
      <c r="D29" s="234"/>
      <c r="E29" s="39"/>
      <c r="F29" s="234"/>
      <c r="G29" s="234"/>
      <c r="H29" s="39"/>
    </row>
    <row r="30" spans="1:8" ht="15" thickBot="1">
      <c r="A30" s="236"/>
      <c r="B30" s="46" t="s">
        <v>199</v>
      </c>
      <c r="C30" s="237">
        <f aca="true" t="shared" si="5" ref="C30:H30">SUM(C28:C29)</f>
        <v>0</v>
      </c>
      <c r="D30" s="237">
        <f t="shared" si="5"/>
        <v>0</v>
      </c>
      <c r="E30" s="237">
        <f t="shared" si="5"/>
        <v>0</v>
      </c>
      <c r="F30" s="237">
        <f t="shared" si="5"/>
        <v>0</v>
      </c>
      <c r="G30" s="237">
        <f t="shared" si="5"/>
        <v>0</v>
      </c>
      <c r="H30" s="237">
        <f t="shared" si="5"/>
        <v>0</v>
      </c>
    </row>
    <row r="31" spans="1:5" ht="14.25">
      <c r="A31" s="427" t="s">
        <v>209</v>
      </c>
      <c r="B31" s="427"/>
      <c r="C31" s="427"/>
      <c r="D31" s="427"/>
      <c r="E31" s="427"/>
    </row>
    <row r="34" spans="1:8" ht="15" thickBot="1">
      <c r="A34" s="4" t="s">
        <v>163</v>
      </c>
      <c r="H34" s="16" t="s">
        <v>196</v>
      </c>
    </row>
    <row r="35" spans="1:8" ht="52.5">
      <c r="A35" s="233"/>
      <c r="B35" s="204" t="s">
        <v>202</v>
      </c>
      <c r="C35" s="204" t="s">
        <v>200</v>
      </c>
      <c r="D35" s="204" t="s">
        <v>203</v>
      </c>
      <c r="E35" s="205" t="s">
        <v>201</v>
      </c>
      <c r="F35" s="204" t="s">
        <v>223</v>
      </c>
      <c r="G35" s="204" t="s">
        <v>224</v>
      </c>
      <c r="H35" s="205" t="s">
        <v>225</v>
      </c>
    </row>
    <row r="36" spans="1:8" ht="14.25">
      <c r="A36" s="38"/>
      <c r="B36" s="17"/>
      <c r="C36" s="234"/>
      <c r="D36" s="234"/>
      <c r="E36" s="39"/>
      <c r="F36" s="234"/>
      <c r="G36" s="234"/>
      <c r="H36" s="39"/>
    </row>
    <row r="37" spans="1:8" ht="15" customHeight="1">
      <c r="A37" s="38"/>
      <c r="B37" s="17"/>
      <c r="C37" s="234"/>
      <c r="D37" s="234"/>
      <c r="E37" s="39"/>
      <c r="F37" s="234"/>
      <c r="G37" s="234"/>
      <c r="H37" s="39"/>
    </row>
    <row r="38" spans="1:8" ht="15" thickBot="1">
      <c r="A38" s="236"/>
      <c r="B38" s="46" t="s">
        <v>199</v>
      </c>
      <c r="C38" s="237">
        <f aca="true" t="shared" si="6" ref="C38:H38">SUM(C36:C37)</f>
        <v>0</v>
      </c>
      <c r="D38" s="237">
        <f t="shared" si="6"/>
        <v>0</v>
      </c>
      <c r="E38" s="237">
        <f t="shared" si="6"/>
        <v>0</v>
      </c>
      <c r="F38" s="237">
        <f t="shared" si="6"/>
        <v>0</v>
      </c>
      <c r="G38" s="237">
        <f t="shared" si="6"/>
        <v>0</v>
      </c>
      <c r="H38" s="237">
        <f t="shared" si="6"/>
        <v>0</v>
      </c>
    </row>
    <row r="39" spans="1:5" ht="14.25">
      <c r="A39" s="427" t="s">
        <v>209</v>
      </c>
      <c r="B39" s="427"/>
      <c r="C39" s="427"/>
      <c r="D39" s="427"/>
      <c r="E39" s="427"/>
    </row>
  </sheetData>
  <sheetProtection/>
  <mergeCells count="4">
    <mergeCell ref="A25:E25"/>
    <mergeCell ref="A16:B16"/>
    <mergeCell ref="A31:E31"/>
    <mergeCell ref="A39:E39"/>
  </mergeCells>
  <printOptions/>
  <pageMargins left="0.7" right="0.7" top="0.75" bottom="0.75" header="0.3" footer="0.3"/>
  <pageSetup horizontalDpi="600" verticalDpi="600" orientation="landscape" paperSize="9" scale="67" r:id="rId2"/>
  <headerFooter>
    <oddHeader>&amp;L&amp;G&amp;C.../2021 (V.28.) számú határozat
a Marcali Kistérségi Többcélú Társulás
2020. évi költségvetésének teljesítéséről</oddHeader>
    <oddFooter>&amp;C&amp;P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3:L18"/>
  <sheetViews>
    <sheetView workbookViewId="0" topLeftCell="A1">
      <selection activeCell="G34" sqref="G34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11" width="12.00390625" style="0" customWidth="1"/>
    <col min="12" max="12" width="22.28125" style="0" customWidth="1"/>
  </cols>
  <sheetData>
    <row r="3" spans="1:12" ht="14.25">
      <c r="A3" s="2" t="s">
        <v>495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" thickBot="1">
      <c r="A5" s="2" t="s">
        <v>521</v>
      </c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20</v>
      </c>
    </row>
    <row r="6" spans="1:12" ht="15" customHeight="1">
      <c r="A6" s="56" t="s">
        <v>21</v>
      </c>
      <c r="B6" s="395" t="s">
        <v>22</v>
      </c>
      <c r="C6" s="395" t="s">
        <v>211</v>
      </c>
      <c r="D6" s="395" t="s">
        <v>212</v>
      </c>
      <c r="E6" s="395" t="s">
        <v>213</v>
      </c>
      <c r="F6" s="395" t="s">
        <v>214</v>
      </c>
      <c r="G6" s="395" t="s">
        <v>215</v>
      </c>
      <c r="H6" s="395" t="s">
        <v>216</v>
      </c>
      <c r="I6" s="395" t="s">
        <v>217</v>
      </c>
      <c r="J6" s="395" t="s">
        <v>218</v>
      </c>
      <c r="K6" s="395" t="s">
        <v>219</v>
      </c>
      <c r="L6" s="397" t="s">
        <v>23</v>
      </c>
    </row>
    <row r="7" spans="1:12" ht="51.75" customHeight="1">
      <c r="A7" s="57" t="s">
        <v>24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8"/>
    </row>
    <row r="8" spans="1:12" ht="55.5" customHeight="1">
      <c r="A8" s="89" t="s">
        <v>13</v>
      </c>
      <c r="B8" s="90" t="s">
        <v>510</v>
      </c>
      <c r="C8" s="91">
        <v>14754</v>
      </c>
      <c r="D8" s="92">
        <v>0</v>
      </c>
      <c r="E8" s="92">
        <v>14754</v>
      </c>
      <c r="F8" s="170">
        <v>3693</v>
      </c>
      <c r="G8" s="170">
        <v>0</v>
      </c>
      <c r="H8" s="170">
        <v>3693</v>
      </c>
      <c r="I8" s="242">
        <f aca="true" t="shared" si="0" ref="I8:K12">IF(F8&gt;0,F8/C8,"  ")</f>
        <v>0.2503050020333469</v>
      </c>
      <c r="J8" s="243" t="str">
        <f t="shared" si="0"/>
        <v>  </v>
      </c>
      <c r="K8" s="243">
        <f t="shared" si="0"/>
        <v>0.2503050020333469</v>
      </c>
      <c r="L8" s="93" t="s">
        <v>511</v>
      </c>
    </row>
    <row r="9" spans="1:12" ht="55.5" customHeight="1">
      <c r="A9" s="89" t="s">
        <v>14</v>
      </c>
      <c r="B9" s="90" t="s">
        <v>522</v>
      </c>
      <c r="C9" s="91">
        <v>65463</v>
      </c>
      <c r="D9" s="92"/>
      <c r="E9" s="92">
        <v>65463</v>
      </c>
      <c r="F9" s="170">
        <v>17560</v>
      </c>
      <c r="G9" s="170">
        <v>0</v>
      </c>
      <c r="H9" s="170">
        <v>17560</v>
      </c>
      <c r="I9" s="242">
        <f t="shared" si="0"/>
        <v>0.2682431297068573</v>
      </c>
      <c r="J9" s="243" t="str">
        <f t="shared" si="0"/>
        <v>  </v>
      </c>
      <c r="K9" s="243">
        <f t="shared" si="0"/>
        <v>0.2682431297068573</v>
      </c>
      <c r="L9" s="93" t="s">
        <v>524</v>
      </c>
    </row>
    <row r="10" spans="1:12" ht="55.5" customHeight="1">
      <c r="A10" s="89" t="s">
        <v>15</v>
      </c>
      <c r="B10" s="90" t="s">
        <v>523</v>
      </c>
      <c r="C10" s="91">
        <v>32299</v>
      </c>
      <c r="D10" s="92"/>
      <c r="E10" s="92">
        <v>32299</v>
      </c>
      <c r="F10" s="170">
        <v>13928</v>
      </c>
      <c r="G10" s="170">
        <v>0</v>
      </c>
      <c r="H10" s="170">
        <v>13928</v>
      </c>
      <c r="I10" s="242">
        <f>IF(F10&gt;0,F10/C10,"  ")</f>
        <v>0.43122078082912785</v>
      </c>
      <c r="J10" s="243" t="str">
        <f>IF(G10&gt;0,G10/D10,"  ")</f>
        <v>  </v>
      </c>
      <c r="K10" s="243">
        <f>IF(H10&gt;0,H10/E10,"  ")</f>
        <v>0.43122078082912785</v>
      </c>
      <c r="L10" s="93" t="s">
        <v>525</v>
      </c>
    </row>
    <row r="11" spans="1:12" ht="26.25" customHeight="1">
      <c r="A11" s="89" t="s">
        <v>15</v>
      </c>
      <c r="B11" s="90" t="s">
        <v>576</v>
      </c>
      <c r="C11" s="91">
        <v>4400</v>
      </c>
      <c r="D11" s="92"/>
      <c r="E11" s="92">
        <v>4400</v>
      </c>
      <c r="F11" s="170">
        <v>1575</v>
      </c>
      <c r="G11" s="170"/>
      <c r="H11" s="170">
        <v>1575</v>
      </c>
      <c r="I11" s="242">
        <f t="shared" si="0"/>
        <v>0.35795454545454547</v>
      </c>
      <c r="J11" s="243" t="str">
        <f t="shared" si="0"/>
        <v>  </v>
      </c>
      <c r="K11" s="243">
        <f t="shared" si="0"/>
        <v>0.35795454545454547</v>
      </c>
      <c r="L11" s="93" t="s">
        <v>577</v>
      </c>
    </row>
    <row r="12" spans="1:12" ht="15" thickBot="1">
      <c r="A12" s="53"/>
      <c r="B12" s="46" t="s">
        <v>25</v>
      </c>
      <c r="C12" s="54">
        <f aca="true" t="shared" si="1" ref="C12:H12">SUM(C8:C11)</f>
        <v>116916</v>
      </c>
      <c r="D12" s="54">
        <f t="shared" si="1"/>
        <v>0</v>
      </c>
      <c r="E12" s="54">
        <f t="shared" si="1"/>
        <v>116916</v>
      </c>
      <c r="F12" s="54">
        <f t="shared" si="1"/>
        <v>36756</v>
      </c>
      <c r="G12" s="54">
        <f t="shared" si="1"/>
        <v>0</v>
      </c>
      <c r="H12" s="54">
        <f t="shared" si="1"/>
        <v>36756</v>
      </c>
      <c r="I12" s="244">
        <f t="shared" si="0"/>
        <v>0.314379554551986</v>
      </c>
      <c r="J12" s="244" t="str">
        <f t="shared" si="0"/>
        <v>  </v>
      </c>
      <c r="K12" s="244">
        <f t="shared" si="0"/>
        <v>0.314379554551986</v>
      </c>
      <c r="L12" s="55"/>
    </row>
    <row r="14" spans="1:12" ht="16.5" customHeight="1" thickBot="1">
      <c r="A14" s="430" t="s">
        <v>163</v>
      </c>
      <c r="B14" s="430"/>
      <c r="C14" s="430"/>
      <c r="L14" s="3" t="s">
        <v>20</v>
      </c>
    </row>
    <row r="15" spans="1:12" ht="14.25">
      <c r="A15" s="56" t="s">
        <v>21</v>
      </c>
      <c r="B15" s="395" t="s">
        <v>22</v>
      </c>
      <c r="C15" s="395" t="s">
        <v>211</v>
      </c>
      <c r="D15" s="395" t="s">
        <v>212</v>
      </c>
      <c r="E15" s="395" t="s">
        <v>213</v>
      </c>
      <c r="F15" s="395" t="s">
        <v>214</v>
      </c>
      <c r="G15" s="395" t="s">
        <v>215</v>
      </c>
      <c r="H15" s="395" t="s">
        <v>216</v>
      </c>
      <c r="I15" s="395" t="s">
        <v>217</v>
      </c>
      <c r="J15" s="395" t="s">
        <v>218</v>
      </c>
      <c r="K15" s="395" t="s">
        <v>219</v>
      </c>
      <c r="L15" s="397" t="s">
        <v>23</v>
      </c>
    </row>
    <row r="16" spans="1:12" ht="51" customHeight="1">
      <c r="A16" s="57" t="s">
        <v>24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8"/>
    </row>
    <row r="17" spans="1:12" ht="26.25">
      <c r="A17" s="89" t="s">
        <v>13</v>
      </c>
      <c r="B17" s="90" t="s">
        <v>522</v>
      </c>
      <c r="C17" s="40">
        <v>26355</v>
      </c>
      <c r="D17" s="325">
        <v>0</v>
      </c>
      <c r="E17" s="324">
        <v>26355</v>
      </c>
      <c r="F17" s="170">
        <v>5582</v>
      </c>
      <c r="G17" s="170"/>
      <c r="H17" s="170">
        <v>5582</v>
      </c>
      <c r="I17" s="242">
        <f aca="true" t="shared" si="2" ref="I17:K18">IF(F17&gt;0,F17/C17,"  ")</f>
        <v>0.21180041737810662</v>
      </c>
      <c r="J17" s="243" t="str">
        <f t="shared" si="2"/>
        <v>  </v>
      </c>
      <c r="K17" s="243">
        <f t="shared" si="2"/>
        <v>0.21180041737810662</v>
      </c>
      <c r="L17" s="93" t="s">
        <v>524</v>
      </c>
    </row>
    <row r="18" spans="1:12" ht="15" thickBot="1">
      <c r="A18" s="53"/>
      <c r="B18" s="46" t="s">
        <v>25</v>
      </c>
      <c r="C18" s="54">
        <f aca="true" t="shared" si="3" ref="C18:H18">SUM(C17:C17)</f>
        <v>26355</v>
      </c>
      <c r="D18" s="54">
        <f t="shared" si="3"/>
        <v>0</v>
      </c>
      <c r="E18" s="54">
        <f t="shared" si="3"/>
        <v>26355</v>
      </c>
      <c r="F18" s="54">
        <f t="shared" si="3"/>
        <v>5582</v>
      </c>
      <c r="G18" s="54">
        <f t="shared" si="3"/>
        <v>0</v>
      </c>
      <c r="H18" s="54">
        <f t="shared" si="3"/>
        <v>5582</v>
      </c>
      <c r="I18" s="244">
        <f t="shared" si="2"/>
        <v>0.21180041737810662</v>
      </c>
      <c r="J18" s="244" t="str">
        <f t="shared" si="2"/>
        <v>  </v>
      </c>
      <c r="K18" s="244">
        <f t="shared" si="2"/>
        <v>0.21180041737810662</v>
      </c>
      <c r="L18" s="55"/>
    </row>
  </sheetData>
  <sheetProtection/>
  <mergeCells count="23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4:C14"/>
  </mergeCells>
  <printOptions/>
  <pageMargins left="0.7" right="0.7" top="0.75" bottom="0.75" header="0.3" footer="0.3"/>
  <pageSetup horizontalDpi="600" verticalDpi="600" orientation="landscape" paperSize="9" scale="78" r:id="rId2"/>
  <headerFooter>
    <oddHeader>&amp;L&amp;G&amp;C.../2021 (V.28.) számú határozat
a Marcali Kistérségi Többcélú Társulás
2020. évi költségvetésének teljesítéséről</oddHeader>
    <oddFooter>&amp;C&amp;P. oldal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H31"/>
  <sheetViews>
    <sheetView zoomScaleSheetLayoutView="120" workbookViewId="0" topLeftCell="A1">
      <selection activeCell="E5" sqref="E5"/>
    </sheetView>
  </sheetViews>
  <sheetFormatPr defaultColWidth="9.140625" defaultRowHeight="15"/>
  <cols>
    <col min="1" max="2" width="3.7109375" style="245" customWidth="1"/>
    <col min="3" max="3" width="11.28125" style="245" customWidth="1"/>
    <col min="4" max="4" width="10.57421875" style="245" customWidth="1"/>
    <col min="5" max="5" width="13.140625" style="245" customWidth="1"/>
    <col min="6" max="6" width="15.7109375" style="245" customWidth="1"/>
    <col min="7" max="7" width="14.57421875" style="245" customWidth="1"/>
    <col min="8" max="8" width="12.140625" style="245" customWidth="1"/>
    <col min="9" max="16384" width="9.140625" style="245" customWidth="1"/>
  </cols>
  <sheetData>
    <row r="1" spans="7:8" ht="12.75">
      <c r="G1" s="247"/>
      <c r="H1" s="247"/>
    </row>
    <row r="2" ht="12.75">
      <c r="H2" s="254"/>
    </row>
    <row r="3" spans="2:8" ht="13.5" customHeight="1">
      <c r="B3" s="434"/>
      <c r="C3" s="434"/>
      <c r="D3" s="434"/>
      <c r="E3" s="434"/>
      <c r="F3" s="434"/>
      <c r="G3" s="434"/>
      <c r="H3" s="253"/>
    </row>
    <row r="4" spans="2:8" ht="16.5" customHeight="1">
      <c r="B4" s="435" t="s">
        <v>527</v>
      </c>
      <c r="C4" s="435"/>
      <c r="D4" s="435"/>
      <c r="E4" s="435"/>
      <c r="F4" s="435"/>
      <c r="G4" s="435"/>
      <c r="H4" s="253"/>
    </row>
    <row r="5" spans="3:8" ht="12.75" customHeight="1">
      <c r="C5" s="252"/>
      <c r="D5" s="252"/>
      <c r="E5" s="252"/>
      <c r="F5" s="252"/>
      <c r="G5" s="252"/>
      <c r="H5" s="252"/>
    </row>
    <row r="6" spans="7:8" ht="13.5" thickBot="1">
      <c r="G6" s="327" t="s">
        <v>526</v>
      </c>
      <c r="H6" s="251"/>
    </row>
    <row r="7" spans="2:7" ht="16.5" customHeight="1">
      <c r="B7" s="436" t="s">
        <v>221</v>
      </c>
      <c r="C7" s="438" t="s">
        <v>220</v>
      </c>
      <c r="D7" s="438"/>
      <c r="E7" s="438"/>
      <c r="F7" s="438"/>
      <c r="G7" s="438">
        <v>2020</v>
      </c>
    </row>
    <row r="8" spans="2:7" ht="16.5" customHeight="1">
      <c r="B8" s="437"/>
      <c r="C8" s="439"/>
      <c r="D8" s="439"/>
      <c r="E8" s="439"/>
      <c r="F8" s="439"/>
      <c r="G8" s="439"/>
    </row>
    <row r="9" spans="2:7" ht="16.5" customHeight="1">
      <c r="B9" s="249">
        <v>1</v>
      </c>
      <c r="C9" s="440" t="s">
        <v>226</v>
      </c>
      <c r="D9" s="440"/>
      <c r="E9" s="440"/>
      <c r="F9" s="440"/>
      <c r="G9" s="270">
        <v>873750</v>
      </c>
    </row>
    <row r="10" spans="2:7" ht="15" customHeight="1">
      <c r="B10" s="249">
        <v>2</v>
      </c>
      <c r="C10" s="443" t="s">
        <v>227</v>
      </c>
      <c r="D10" s="443"/>
      <c r="E10" s="443"/>
      <c r="F10" s="443"/>
      <c r="G10" s="270">
        <v>128918</v>
      </c>
    </row>
    <row r="11" spans="2:7" ht="15" customHeight="1">
      <c r="B11" s="250">
        <v>3</v>
      </c>
      <c r="C11" s="442" t="s">
        <v>230</v>
      </c>
      <c r="D11" s="442"/>
      <c r="E11" s="442"/>
      <c r="F11" s="442"/>
      <c r="G11" s="248">
        <f>G9-G10</f>
        <v>744832</v>
      </c>
    </row>
    <row r="12" spans="2:7" ht="15" customHeight="1">
      <c r="B12" s="249">
        <v>4</v>
      </c>
      <c r="C12" s="444" t="s">
        <v>228</v>
      </c>
      <c r="D12" s="442"/>
      <c r="E12" s="442"/>
      <c r="F12" s="442"/>
      <c r="G12" s="246">
        <v>77784</v>
      </c>
    </row>
    <row r="13" spans="2:7" ht="15" customHeight="1">
      <c r="B13" s="249">
        <v>5</v>
      </c>
      <c r="C13" s="440" t="s">
        <v>229</v>
      </c>
      <c r="D13" s="440"/>
      <c r="E13" s="440"/>
      <c r="F13" s="440"/>
      <c r="G13" s="246">
        <v>760343</v>
      </c>
    </row>
    <row r="14" spans="2:7" s="247" customFormat="1" ht="15" customHeight="1">
      <c r="B14" s="250">
        <v>6</v>
      </c>
      <c r="C14" s="445" t="s">
        <v>231</v>
      </c>
      <c r="D14" s="445"/>
      <c r="E14" s="445"/>
      <c r="F14" s="445"/>
      <c r="G14" s="248">
        <f>G12-G13</f>
        <v>-682559</v>
      </c>
    </row>
    <row r="15" spans="2:7" s="247" customFormat="1" ht="15" customHeight="1">
      <c r="B15" s="250">
        <v>7</v>
      </c>
      <c r="C15" s="431" t="s">
        <v>232</v>
      </c>
      <c r="D15" s="432"/>
      <c r="E15" s="432"/>
      <c r="F15" s="433"/>
      <c r="G15" s="248">
        <f>G11+G14</f>
        <v>62273</v>
      </c>
    </row>
    <row r="16" spans="2:7" ht="15" customHeight="1">
      <c r="B16" s="249">
        <v>8</v>
      </c>
      <c r="C16" s="444" t="s">
        <v>233</v>
      </c>
      <c r="D16" s="444"/>
      <c r="E16" s="444"/>
      <c r="F16" s="444"/>
      <c r="G16" s="246">
        <v>0</v>
      </c>
    </row>
    <row r="17" spans="2:7" ht="15" customHeight="1">
      <c r="B17" s="249">
        <v>9</v>
      </c>
      <c r="C17" s="444" t="s">
        <v>234</v>
      </c>
      <c r="D17" s="444"/>
      <c r="E17" s="444"/>
      <c r="F17" s="444"/>
      <c r="G17" s="246">
        <v>0</v>
      </c>
    </row>
    <row r="18" spans="2:7" s="247" customFormat="1" ht="15" customHeight="1">
      <c r="B18" s="250">
        <v>10</v>
      </c>
      <c r="C18" s="442" t="s">
        <v>235</v>
      </c>
      <c r="D18" s="442"/>
      <c r="E18" s="442"/>
      <c r="F18" s="442"/>
      <c r="G18" s="248">
        <f>G16-G17</f>
        <v>0</v>
      </c>
    </row>
    <row r="19" spans="2:7" ht="15" customHeight="1">
      <c r="B19" s="249">
        <v>11</v>
      </c>
      <c r="C19" s="444" t="s">
        <v>236</v>
      </c>
      <c r="D19" s="442"/>
      <c r="E19" s="442"/>
      <c r="F19" s="442"/>
      <c r="G19" s="246">
        <v>0</v>
      </c>
    </row>
    <row r="20" spans="2:7" ht="15" customHeight="1">
      <c r="B20" s="249">
        <v>12</v>
      </c>
      <c r="C20" s="444" t="s">
        <v>237</v>
      </c>
      <c r="D20" s="442"/>
      <c r="E20" s="442"/>
      <c r="F20" s="442"/>
      <c r="G20" s="246">
        <v>0</v>
      </c>
    </row>
    <row r="21" spans="2:7" s="247" customFormat="1" ht="15" customHeight="1">
      <c r="B21" s="250">
        <v>13</v>
      </c>
      <c r="C21" s="442" t="s">
        <v>238</v>
      </c>
      <c r="D21" s="442"/>
      <c r="E21" s="442"/>
      <c r="F21" s="442"/>
      <c r="G21" s="248">
        <f>G19-G20</f>
        <v>0</v>
      </c>
    </row>
    <row r="22" spans="2:7" s="247" customFormat="1" ht="15" customHeight="1">
      <c r="B22" s="250">
        <v>14</v>
      </c>
      <c r="C22" s="442" t="s">
        <v>239</v>
      </c>
      <c r="D22" s="442"/>
      <c r="E22" s="442"/>
      <c r="F22" s="442"/>
      <c r="G22" s="248">
        <f>G18+G21</f>
        <v>0</v>
      </c>
    </row>
    <row r="23" spans="2:7" ht="15" customHeight="1">
      <c r="B23" s="249">
        <v>15</v>
      </c>
      <c r="C23" s="442" t="s">
        <v>240</v>
      </c>
      <c r="D23" s="442"/>
      <c r="E23" s="442"/>
      <c r="F23" s="442"/>
      <c r="G23" s="248">
        <f>G15+G22</f>
        <v>62273</v>
      </c>
    </row>
    <row r="24" spans="2:7" ht="15" customHeight="1">
      <c r="B24" s="249">
        <v>16</v>
      </c>
      <c r="C24" s="442" t="s">
        <v>241</v>
      </c>
      <c r="D24" s="442"/>
      <c r="E24" s="442"/>
      <c r="F24" s="442"/>
      <c r="G24" s="248">
        <v>0</v>
      </c>
    </row>
    <row r="25" spans="2:7" ht="15" customHeight="1">
      <c r="B25" s="249">
        <v>17</v>
      </c>
      <c r="C25" s="444" t="s">
        <v>242</v>
      </c>
      <c r="D25" s="444"/>
      <c r="E25" s="444"/>
      <c r="F25" s="444"/>
      <c r="G25" s="246">
        <f>G15-G24</f>
        <v>62273</v>
      </c>
    </row>
    <row r="26" spans="2:7" ht="15" customHeight="1">
      <c r="B26" s="249">
        <v>18</v>
      </c>
      <c r="C26" s="444" t="s">
        <v>243</v>
      </c>
      <c r="D26" s="444"/>
      <c r="E26" s="444"/>
      <c r="F26" s="444"/>
      <c r="G26" s="246">
        <f>G22*0.1</f>
        <v>0</v>
      </c>
    </row>
    <row r="27" spans="2:7" ht="15" customHeight="1">
      <c r="B27" s="249">
        <v>19</v>
      </c>
      <c r="C27" s="442" t="s">
        <v>244</v>
      </c>
      <c r="D27" s="442"/>
      <c r="E27" s="442"/>
      <c r="F27" s="442"/>
      <c r="G27" s="248">
        <f>G22-G26</f>
        <v>0</v>
      </c>
    </row>
    <row r="31" spans="2:7" ht="12.75">
      <c r="B31" s="441"/>
      <c r="C31" s="441"/>
      <c r="D31" s="441"/>
      <c r="E31" s="441"/>
      <c r="F31" s="441"/>
      <c r="G31" s="441"/>
    </row>
  </sheetData>
  <sheetProtection selectLockedCells="1" selectUnlockedCells="1"/>
  <mergeCells count="25">
    <mergeCell ref="C24:F24"/>
    <mergeCell ref="C25:F25"/>
    <mergeCell ref="C26:F26"/>
    <mergeCell ref="C16:F16"/>
    <mergeCell ref="C17:F17"/>
    <mergeCell ref="C18:F18"/>
    <mergeCell ref="C19:F19"/>
    <mergeCell ref="C20:F20"/>
    <mergeCell ref="B31:G31"/>
    <mergeCell ref="C27:F27"/>
    <mergeCell ref="C21:F21"/>
    <mergeCell ref="C22:F22"/>
    <mergeCell ref="C23:F23"/>
    <mergeCell ref="C10:F10"/>
    <mergeCell ref="C11:F11"/>
    <mergeCell ref="C12:F12"/>
    <mergeCell ref="C13:F13"/>
    <mergeCell ref="C14:F14"/>
    <mergeCell ref="C15:F15"/>
    <mergeCell ref="B3:G3"/>
    <mergeCell ref="B4:G4"/>
    <mergeCell ref="B7:B8"/>
    <mergeCell ref="C7:F8"/>
    <mergeCell ref="G7:G8"/>
    <mergeCell ref="C9:F9"/>
  </mergeCells>
  <printOptions/>
  <pageMargins left="0.7874015748031497" right="0.7874015748031497" top="1.062992125984252" bottom="0.07874015748031496" header="0.7874015748031497" footer="0.37"/>
  <pageSetup horizontalDpi="300" verticalDpi="300" orientation="portrait" paperSize="9" r:id="rId1"/>
  <headerFooter>
    <oddHeader>&amp;C.../2021 (V.28.) számú határozat
a Marcali Kistérségi Többcélú Társulás
2020. évi költségvetésének teljesítéséről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H166"/>
  <sheetViews>
    <sheetView workbookViewId="0" topLeftCell="A1">
      <selection activeCell="B1" sqref="B1"/>
    </sheetView>
  </sheetViews>
  <sheetFormatPr defaultColWidth="9.140625" defaultRowHeight="15"/>
  <cols>
    <col min="2" max="2" width="70.140625" style="0" customWidth="1"/>
    <col min="3" max="3" width="11.7109375" style="0" customWidth="1"/>
    <col min="4" max="4" width="12.57421875" style="0" customWidth="1"/>
    <col min="5" max="5" width="11.28125" style="0" customWidth="1"/>
    <col min="6" max="6" width="16.140625" style="0" customWidth="1"/>
    <col min="7" max="7" width="11.28125" style="0" customWidth="1"/>
    <col min="8" max="8" width="13.57421875" style="0" customWidth="1"/>
  </cols>
  <sheetData>
    <row r="2" spans="2:5" ht="14.25">
      <c r="B2" s="342"/>
      <c r="C2" s="342"/>
      <c r="D2" s="342"/>
      <c r="E2" s="342"/>
    </row>
    <row r="3" ht="14.25">
      <c r="A3" t="s">
        <v>529</v>
      </c>
    </row>
    <row r="4" ht="15" thickBot="1">
      <c r="H4" s="341" t="s">
        <v>528</v>
      </c>
    </row>
    <row r="5" spans="1:8" ht="15" customHeight="1">
      <c r="A5" s="446"/>
      <c r="B5" s="447"/>
      <c r="C5" s="447"/>
      <c r="D5" s="447"/>
      <c r="E5" s="448" t="s">
        <v>489</v>
      </c>
      <c r="F5" s="448" t="s">
        <v>490</v>
      </c>
      <c r="G5" s="448" t="s">
        <v>491</v>
      </c>
      <c r="H5" s="451" t="s">
        <v>248</v>
      </c>
    </row>
    <row r="6" spans="1:8" ht="25.5" customHeight="1">
      <c r="A6" s="255" t="s">
        <v>245</v>
      </c>
      <c r="B6" s="256" t="s">
        <v>220</v>
      </c>
      <c r="C6" s="458" t="s">
        <v>246</v>
      </c>
      <c r="D6" s="458" t="s">
        <v>247</v>
      </c>
      <c r="E6" s="449"/>
      <c r="F6" s="449"/>
      <c r="G6" s="449"/>
      <c r="H6" s="452"/>
    </row>
    <row r="7" spans="1:8" ht="14.25">
      <c r="A7" s="454" t="s">
        <v>492</v>
      </c>
      <c r="B7" s="455"/>
      <c r="C7" s="459"/>
      <c r="D7" s="459"/>
      <c r="E7" s="449"/>
      <c r="F7" s="449"/>
      <c r="G7" s="449"/>
      <c r="H7" s="452"/>
    </row>
    <row r="8" spans="1:8" ht="25.5" customHeight="1" thickBot="1">
      <c r="A8" s="456"/>
      <c r="B8" s="457"/>
      <c r="C8" s="460"/>
      <c r="D8" s="460"/>
      <c r="E8" s="450"/>
      <c r="F8" s="450"/>
      <c r="G8" s="450"/>
      <c r="H8" s="453"/>
    </row>
    <row r="9" spans="1:8" ht="21" customHeight="1">
      <c r="A9" s="271" t="s">
        <v>250</v>
      </c>
      <c r="B9" s="272" t="s">
        <v>251</v>
      </c>
      <c r="C9" s="273">
        <v>0</v>
      </c>
      <c r="D9" s="273">
        <v>0</v>
      </c>
      <c r="E9" s="274"/>
      <c r="F9" s="274"/>
      <c r="G9" s="274"/>
      <c r="H9" s="275">
        <f aca="true" t="shared" si="0" ref="H9:H72">E9+F9+G9</f>
        <v>0</v>
      </c>
    </row>
    <row r="10" spans="1:8" ht="21" customHeight="1">
      <c r="A10" s="276" t="s">
        <v>252</v>
      </c>
      <c r="B10" s="277" t="s">
        <v>253</v>
      </c>
      <c r="C10" s="278">
        <v>0</v>
      </c>
      <c r="D10" s="278">
        <v>0</v>
      </c>
      <c r="E10" s="279"/>
      <c r="F10" s="280">
        <v>0</v>
      </c>
      <c r="G10" s="279"/>
      <c r="H10" s="281">
        <f t="shared" si="0"/>
        <v>0</v>
      </c>
    </row>
    <row r="11" spans="1:8" ht="21" customHeight="1">
      <c r="A11" s="276" t="s">
        <v>254</v>
      </c>
      <c r="B11" s="277" t="s">
        <v>255</v>
      </c>
      <c r="C11" s="278">
        <v>0</v>
      </c>
      <c r="D11" s="278">
        <v>0</v>
      </c>
      <c r="E11" s="279"/>
      <c r="F11" s="279"/>
      <c r="G11" s="279"/>
      <c r="H11" s="281">
        <f t="shared" si="0"/>
        <v>0</v>
      </c>
    </row>
    <row r="12" spans="1:8" ht="21" customHeight="1">
      <c r="A12" s="282" t="s">
        <v>256</v>
      </c>
      <c r="B12" s="283" t="s">
        <v>257</v>
      </c>
      <c r="C12" s="284">
        <f>SUM(C9:C11)</f>
        <v>0</v>
      </c>
      <c r="D12" s="284">
        <f>SUM(D9:D11)</f>
        <v>0</v>
      </c>
      <c r="E12" s="284">
        <f>SUM(E9:E11)</f>
        <v>0</v>
      </c>
      <c r="F12" s="284">
        <f>SUM(F9:F11)</f>
        <v>0</v>
      </c>
      <c r="G12" s="284">
        <f>SUM(G9:G11)</f>
        <v>0</v>
      </c>
      <c r="H12" s="281">
        <f t="shared" si="0"/>
        <v>0</v>
      </c>
    </row>
    <row r="13" spans="1:8" ht="21" customHeight="1">
      <c r="A13" s="276" t="s">
        <v>258</v>
      </c>
      <c r="B13" s="277" t="s">
        <v>259</v>
      </c>
      <c r="C13" s="278">
        <v>72518</v>
      </c>
      <c r="D13" s="278">
        <v>70526</v>
      </c>
      <c r="E13" s="285">
        <v>0</v>
      </c>
      <c r="F13" s="315">
        <v>69087</v>
      </c>
      <c r="G13" s="315">
        <v>1439</v>
      </c>
      <c r="H13" s="281">
        <f t="shared" si="0"/>
        <v>70526</v>
      </c>
    </row>
    <row r="14" spans="1:8" ht="21" customHeight="1">
      <c r="A14" s="276" t="s">
        <v>260</v>
      </c>
      <c r="B14" s="277" t="s">
        <v>261</v>
      </c>
      <c r="C14" s="278">
        <v>119727</v>
      </c>
      <c r="D14" s="278">
        <v>81312</v>
      </c>
      <c r="E14" s="285">
        <v>1963</v>
      </c>
      <c r="F14" s="285">
        <v>79349</v>
      </c>
      <c r="G14" s="285">
        <v>0</v>
      </c>
      <c r="H14" s="281">
        <f t="shared" si="0"/>
        <v>81312</v>
      </c>
    </row>
    <row r="15" spans="1:8" ht="21" customHeight="1">
      <c r="A15" s="276" t="s">
        <v>262</v>
      </c>
      <c r="B15" s="277" t="s">
        <v>263</v>
      </c>
      <c r="C15" s="278">
        <v>0</v>
      </c>
      <c r="D15" s="278">
        <v>0</v>
      </c>
      <c r="E15" s="280"/>
      <c r="F15" s="280"/>
      <c r="G15" s="280"/>
      <c r="H15" s="281">
        <f t="shared" si="0"/>
        <v>0</v>
      </c>
    </row>
    <row r="16" spans="1:8" ht="21" customHeight="1">
      <c r="A16" s="276" t="s">
        <v>264</v>
      </c>
      <c r="B16" s="277" t="s">
        <v>265</v>
      </c>
      <c r="C16" s="278">
        <v>5769</v>
      </c>
      <c r="D16" s="278">
        <v>2958</v>
      </c>
      <c r="E16" s="280">
        <v>0</v>
      </c>
      <c r="F16" s="280">
        <v>0</v>
      </c>
      <c r="G16" s="280">
        <v>2958</v>
      </c>
      <c r="H16" s="281">
        <f t="shared" si="0"/>
        <v>2958</v>
      </c>
    </row>
    <row r="17" spans="1:8" ht="21" customHeight="1">
      <c r="A17" s="276" t="s">
        <v>266</v>
      </c>
      <c r="B17" s="277" t="s">
        <v>267</v>
      </c>
      <c r="C17" s="278">
        <v>0</v>
      </c>
      <c r="D17" s="278">
        <v>0</v>
      </c>
      <c r="E17" s="280">
        <v>0</v>
      </c>
      <c r="F17" s="280">
        <v>0</v>
      </c>
      <c r="G17" s="280">
        <v>0</v>
      </c>
      <c r="H17" s="281">
        <f t="shared" si="0"/>
        <v>0</v>
      </c>
    </row>
    <row r="18" spans="1:8" ht="21" customHeight="1">
      <c r="A18" s="282" t="s">
        <v>268</v>
      </c>
      <c r="B18" s="283" t="s">
        <v>269</v>
      </c>
      <c r="C18" s="288">
        <f>C13+C14+C15+C16+C17</f>
        <v>198014</v>
      </c>
      <c r="D18" s="288">
        <f>D13+D14+D15+D16+D17</f>
        <v>154796</v>
      </c>
      <c r="E18" s="288">
        <f>E13+E14+E15+E16+E17</f>
        <v>1963</v>
      </c>
      <c r="F18" s="288">
        <f>F13+F14+F15+F16+F17</f>
        <v>148436</v>
      </c>
      <c r="G18" s="288">
        <f>G13+G14+G15+G16+G17</f>
        <v>4397</v>
      </c>
      <c r="H18" s="289">
        <f t="shared" si="0"/>
        <v>154796</v>
      </c>
    </row>
    <row r="19" spans="1:8" ht="21" customHeight="1">
      <c r="A19" s="276" t="s">
        <v>270</v>
      </c>
      <c r="B19" s="277" t="s">
        <v>271</v>
      </c>
      <c r="C19" s="278">
        <v>4900</v>
      </c>
      <c r="D19" s="278">
        <v>4900</v>
      </c>
      <c r="E19" s="280">
        <v>4900</v>
      </c>
      <c r="F19" s="280"/>
      <c r="G19" s="280"/>
      <c r="H19" s="281">
        <f t="shared" si="0"/>
        <v>4900</v>
      </c>
    </row>
    <row r="20" spans="1:8" ht="21" customHeight="1">
      <c r="A20" s="276" t="s">
        <v>272</v>
      </c>
      <c r="B20" s="277" t="s">
        <v>273</v>
      </c>
      <c r="C20" s="278">
        <v>0</v>
      </c>
      <c r="D20" s="278">
        <v>0</v>
      </c>
      <c r="E20" s="280"/>
      <c r="F20" s="280"/>
      <c r="G20" s="280"/>
      <c r="H20" s="281">
        <f t="shared" si="0"/>
        <v>0</v>
      </c>
    </row>
    <row r="21" spans="1:8" ht="21" customHeight="1">
      <c r="A21" s="276" t="s">
        <v>274</v>
      </c>
      <c r="B21" s="277" t="s">
        <v>275</v>
      </c>
      <c r="C21" s="278">
        <v>0</v>
      </c>
      <c r="D21" s="278">
        <v>0</v>
      </c>
      <c r="E21" s="280"/>
      <c r="F21" s="280"/>
      <c r="G21" s="280"/>
      <c r="H21" s="281">
        <f t="shared" si="0"/>
        <v>0</v>
      </c>
    </row>
    <row r="22" spans="1:8" ht="21" customHeight="1">
      <c r="A22" s="276" t="s">
        <v>276</v>
      </c>
      <c r="B22" s="277" t="s">
        <v>277</v>
      </c>
      <c r="C22" s="278">
        <v>0</v>
      </c>
      <c r="D22" s="278">
        <v>0</v>
      </c>
      <c r="E22" s="280"/>
      <c r="F22" s="280"/>
      <c r="G22" s="280"/>
      <c r="H22" s="281">
        <f t="shared" si="0"/>
        <v>0</v>
      </c>
    </row>
    <row r="23" spans="1:8" ht="21" customHeight="1">
      <c r="A23" s="276" t="s">
        <v>278</v>
      </c>
      <c r="B23" s="277" t="s">
        <v>279</v>
      </c>
      <c r="C23" s="278">
        <v>0</v>
      </c>
      <c r="D23" s="278">
        <v>0</v>
      </c>
      <c r="E23" s="280"/>
      <c r="F23" s="280"/>
      <c r="G23" s="280"/>
      <c r="H23" s="281">
        <f t="shared" si="0"/>
        <v>0</v>
      </c>
    </row>
    <row r="24" spans="1:8" ht="21" customHeight="1">
      <c r="A24" s="276" t="s">
        <v>280</v>
      </c>
      <c r="B24" s="277" t="s">
        <v>281</v>
      </c>
      <c r="C24" s="278">
        <v>0</v>
      </c>
      <c r="D24" s="278">
        <v>0</v>
      </c>
      <c r="E24" s="280"/>
      <c r="F24" s="280"/>
      <c r="G24" s="280"/>
      <c r="H24" s="281">
        <f t="shared" si="0"/>
        <v>0</v>
      </c>
    </row>
    <row r="25" spans="1:8" ht="21" customHeight="1">
      <c r="A25" s="276" t="s">
        <v>282</v>
      </c>
      <c r="B25" s="277" t="s">
        <v>283</v>
      </c>
      <c r="C25" s="278">
        <v>0</v>
      </c>
      <c r="D25" s="278">
        <v>0</v>
      </c>
      <c r="E25" s="280"/>
      <c r="F25" s="280"/>
      <c r="G25" s="280"/>
      <c r="H25" s="281">
        <f t="shared" si="0"/>
        <v>0</v>
      </c>
    </row>
    <row r="26" spans="1:8" ht="21" customHeight="1">
      <c r="A26" s="282" t="s">
        <v>284</v>
      </c>
      <c r="B26" s="283" t="s">
        <v>285</v>
      </c>
      <c r="C26" s="284">
        <f>C19+C22+C25</f>
        <v>4900</v>
      </c>
      <c r="D26" s="284">
        <f>D19+D22+D25</f>
        <v>4900</v>
      </c>
      <c r="E26" s="280">
        <f>E19+E22+E25</f>
        <v>4900</v>
      </c>
      <c r="F26" s="280">
        <f>F19+F22+F25</f>
        <v>0</v>
      </c>
      <c r="G26" s="280">
        <f>G19+G22+G25</f>
        <v>0</v>
      </c>
      <c r="H26" s="281">
        <f t="shared" si="0"/>
        <v>4900</v>
      </c>
    </row>
    <row r="27" spans="1:8" ht="21" customHeight="1">
      <c r="A27" s="276" t="s">
        <v>286</v>
      </c>
      <c r="B27" s="277" t="s">
        <v>287</v>
      </c>
      <c r="C27" s="278">
        <v>0</v>
      </c>
      <c r="D27" s="278">
        <v>0</v>
      </c>
      <c r="E27" s="280"/>
      <c r="F27" s="280"/>
      <c r="G27" s="280"/>
      <c r="H27" s="281">
        <f t="shared" si="0"/>
        <v>0</v>
      </c>
    </row>
    <row r="28" spans="1:8" ht="21" customHeight="1">
      <c r="A28" s="276" t="s">
        <v>288</v>
      </c>
      <c r="B28" s="277" t="s">
        <v>289</v>
      </c>
      <c r="C28" s="278">
        <v>0</v>
      </c>
      <c r="D28" s="278">
        <v>0</v>
      </c>
      <c r="E28" s="280"/>
      <c r="F28" s="280"/>
      <c r="G28" s="280"/>
      <c r="H28" s="281">
        <f t="shared" si="0"/>
        <v>0</v>
      </c>
    </row>
    <row r="29" spans="1:8" ht="33" customHeight="1">
      <c r="A29" s="282" t="s">
        <v>290</v>
      </c>
      <c r="B29" s="283" t="s">
        <v>291</v>
      </c>
      <c r="C29" s="284">
        <v>0</v>
      </c>
      <c r="D29" s="284">
        <v>0</v>
      </c>
      <c r="E29" s="280"/>
      <c r="F29" s="280"/>
      <c r="G29" s="280"/>
      <c r="H29" s="281">
        <f t="shared" si="0"/>
        <v>0</v>
      </c>
    </row>
    <row r="30" spans="1:8" ht="30" customHeight="1">
      <c r="A30" s="282" t="s">
        <v>292</v>
      </c>
      <c r="B30" s="283" t="s">
        <v>293</v>
      </c>
      <c r="C30" s="288">
        <f>C12+C18+C26+C29</f>
        <v>202914</v>
      </c>
      <c r="D30" s="288">
        <f>D12+D18+D26+D29</f>
        <v>159696</v>
      </c>
      <c r="E30" s="288">
        <f>E12+E18+E26+E29</f>
        <v>6863</v>
      </c>
      <c r="F30" s="288">
        <f>F12+F18+F26+F29</f>
        <v>148436</v>
      </c>
      <c r="G30" s="288">
        <f>G12+G18+G26+G29</f>
        <v>4397</v>
      </c>
      <c r="H30" s="289">
        <f t="shared" si="0"/>
        <v>159696</v>
      </c>
    </row>
    <row r="31" spans="1:8" ht="21" customHeight="1">
      <c r="A31" s="276" t="s">
        <v>294</v>
      </c>
      <c r="B31" s="277" t="s">
        <v>295</v>
      </c>
      <c r="C31" s="278">
        <v>0</v>
      </c>
      <c r="D31" s="278">
        <v>0</v>
      </c>
      <c r="E31" s="280"/>
      <c r="F31" s="280"/>
      <c r="G31" s="280"/>
      <c r="H31" s="281">
        <f t="shared" si="0"/>
        <v>0</v>
      </c>
    </row>
    <row r="32" spans="1:8" ht="21" customHeight="1">
      <c r="A32" s="276" t="s">
        <v>296</v>
      </c>
      <c r="B32" s="277" t="s">
        <v>297</v>
      </c>
      <c r="C32" s="278">
        <v>0</v>
      </c>
      <c r="D32" s="278">
        <v>0</v>
      </c>
      <c r="E32" s="280"/>
      <c r="F32" s="280"/>
      <c r="G32" s="280"/>
      <c r="H32" s="281">
        <f t="shared" si="0"/>
        <v>0</v>
      </c>
    </row>
    <row r="33" spans="1:8" ht="21" customHeight="1">
      <c r="A33" s="276" t="s">
        <v>298</v>
      </c>
      <c r="B33" s="277" t="s">
        <v>299</v>
      </c>
      <c r="C33" s="278">
        <v>0</v>
      </c>
      <c r="D33" s="278">
        <v>0</v>
      </c>
      <c r="E33" s="280"/>
      <c r="F33" s="280"/>
      <c r="G33" s="280"/>
      <c r="H33" s="281">
        <f t="shared" si="0"/>
        <v>0</v>
      </c>
    </row>
    <row r="34" spans="1:8" ht="21" customHeight="1">
      <c r="A34" s="276" t="s">
        <v>300</v>
      </c>
      <c r="B34" s="277" t="s">
        <v>301</v>
      </c>
      <c r="C34" s="278">
        <v>0</v>
      </c>
      <c r="D34" s="278">
        <v>0</v>
      </c>
      <c r="E34" s="280"/>
      <c r="F34" s="280"/>
      <c r="G34" s="280"/>
      <c r="H34" s="281">
        <f t="shared" si="0"/>
        <v>0</v>
      </c>
    </row>
    <row r="35" spans="1:8" ht="21" customHeight="1">
      <c r="A35" s="276" t="s">
        <v>302</v>
      </c>
      <c r="B35" s="277" t="s">
        <v>303</v>
      </c>
      <c r="C35" s="278">
        <v>0</v>
      </c>
      <c r="D35" s="278">
        <v>0</v>
      </c>
      <c r="E35" s="280"/>
      <c r="F35" s="280"/>
      <c r="G35" s="280"/>
      <c r="H35" s="281">
        <f t="shared" si="0"/>
        <v>0</v>
      </c>
    </row>
    <row r="36" spans="1:8" ht="21" customHeight="1">
      <c r="A36" s="282" t="s">
        <v>304</v>
      </c>
      <c r="B36" s="283" t="s">
        <v>305</v>
      </c>
      <c r="C36" s="284">
        <v>0</v>
      </c>
      <c r="D36" s="284">
        <v>0</v>
      </c>
      <c r="E36" s="280"/>
      <c r="F36" s="280"/>
      <c r="G36" s="280"/>
      <c r="H36" s="281">
        <f t="shared" si="0"/>
        <v>0</v>
      </c>
    </row>
    <row r="37" spans="1:8" ht="21" customHeight="1">
      <c r="A37" s="276" t="s">
        <v>306</v>
      </c>
      <c r="B37" s="277" t="s">
        <v>307</v>
      </c>
      <c r="C37" s="278">
        <v>0</v>
      </c>
      <c r="D37" s="278">
        <v>0</v>
      </c>
      <c r="E37" s="280"/>
      <c r="F37" s="280"/>
      <c r="G37" s="280"/>
      <c r="H37" s="281">
        <f t="shared" si="0"/>
        <v>0</v>
      </c>
    </row>
    <row r="38" spans="1:8" ht="21" customHeight="1">
      <c r="A38" s="276" t="s">
        <v>308</v>
      </c>
      <c r="B38" s="277" t="s">
        <v>309</v>
      </c>
      <c r="C38" s="278">
        <v>0</v>
      </c>
      <c r="D38" s="278">
        <v>0</v>
      </c>
      <c r="E38" s="280"/>
      <c r="F38" s="280"/>
      <c r="G38" s="280"/>
      <c r="H38" s="281">
        <f t="shared" si="0"/>
        <v>0</v>
      </c>
    </row>
    <row r="39" spans="1:8" ht="21" customHeight="1">
      <c r="A39" s="276" t="s">
        <v>310</v>
      </c>
      <c r="B39" s="277" t="s">
        <v>311</v>
      </c>
      <c r="C39" s="278">
        <v>0</v>
      </c>
      <c r="D39" s="278">
        <v>0</v>
      </c>
      <c r="E39" s="280"/>
      <c r="F39" s="280"/>
      <c r="G39" s="280"/>
      <c r="H39" s="281">
        <f t="shared" si="0"/>
        <v>0</v>
      </c>
    </row>
    <row r="40" spans="1:8" ht="21" customHeight="1">
      <c r="A40" s="276" t="s">
        <v>312</v>
      </c>
      <c r="B40" s="277" t="s">
        <v>313</v>
      </c>
      <c r="C40" s="278">
        <v>0</v>
      </c>
      <c r="D40" s="278">
        <v>0</v>
      </c>
      <c r="E40" s="280"/>
      <c r="F40" s="280"/>
      <c r="G40" s="280"/>
      <c r="H40" s="281">
        <f t="shared" si="0"/>
        <v>0</v>
      </c>
    </row>
    <row r="41" spans="1:8" ht="21" customHeight="1">
      <c r="A41" s="276" t="s">
        <v>314</v>
      </c>
      <c r="B41" s="277" t="s">
        <v>315</v>
      </c>
      <c r="C41" s="278">
        <v>0</v>
      </c>
      <c r="D41" s="278">
        <v>0</v>
      </c>
      <c r="E41" s="280"/>
      <c r="F41" s="280"/>
      <c r="G41" s="280"/>
      <c r="H41" s="281">
        <f t="shared" si="0"/>
        <v>0</v>
      </c>
    </row>
    <row r="42" spans="1:8" ht="21" customHeight="1">
      <c r="A42" s="276" t="s">
        <v>316</v>
      </c>
      <c r="B42" s="277" t="s">
        <v>317</v>
      </c>
      <c r="C42" s="278">
        <v>0</v>
      </c>
      <c r="D42" s="278">
        <v>0</v>
      </c>
      <c r="E42" s="280"/>
      <c r="F42" s="280"/>
      <c r="G42" s="280"/>
      <c r="H42" s="281">
        <f t="shared" si="0"/>
        <v>0</v>
      </c>
    </row>
    <row r="43" spans="1:8" ht="21" customHeight="1">
      <c r="A43" s="276" t="s">
        <v>318</v>
      </c>
      <c r="B43" s="277" t="s">
        <v>319</v>
      </c>
      <c r="C43" s="278">
        <v>0</v>
      </c>
      <c r="D43" s="278">
        <v>0</v>
      </c>
      <c r="E43" s="280"/>
      <c r="F43" s="280"/>
      <c r="G43" s="280"/>
      <c r="H43" s="281">
        <f t="shared" si="0"/>
        <v>0</v>
      </c>
    </row>
    <row r="44" spans="1:8" ht="21" customHeight="1">
      <c r="A44" s="282" t="s">
        <v>320</v>
      </c>
      <c r="B44" s="283" t="s">
        <v>321</v>
      </c>
      <c r="C44" s="284">
        <v>0</v>
      </c>
      <c r="D44" s="284">
        <v>0</v>
      </c>
      <c r="E44" s="280"/>
      <c r="F44" s="280"/>
      <c r="G44" s="280"/>
      <c r="H44" s="281">
        <f t="shared" si="0"/>
        <v>0</v>
      </c>
    </row>
    <row r="45" spans="1:8" ht="27.75" customHeight="1">
      <c r="A45" s="282" t="s">
        <v>322</v>
      </c>
      <c r="B45" s="283" t="s">
        <v>323</v>
      </c>
      <c r="C45" s="284">
        <v>0</v>
      </c>
      <c r="D45" s="284">
        <v>0</v>
      </c>
      <c r="E45" s="280"/>
      <c r="F45" s="280"/>
      <c r="G45" s="280"/>
      <c r="H45" s="281">
        <f t="shared" si="0"/>
        <v>0</v>
      </c>
    </row>
    <row r="46" spans="1:8" ht="21" customHeight="1">
      <c r="A46" s="276" t="s">
        <v>324</v>
      </c>
      <c r="B46" s="277" t="s">
        <v>325</v>
      </c>
      <c r="C46" s="278">
        <v>0</v>
      </c>
      <c r="D46" s="278">
        <v>0</v>
      </c>
      <c r="E46" s="280"/>
      <c r="F46" s="280"/>
      <c r="G46" s="280"/>
      <c r="H46" s="281">
        <f t="shared" si="0"/>
        <v>0</v>
      </c>
    </row>
    <row r="47" spans="1:8" ht="21" customHeight="1">
      <c r="A47" s="276" t="s">
        <v>326</v>
      </c>
      <c r="B47" s="277" t="s">
        <v>327</v>
      </c>
      <c r="C47" s="278">
        <v>0</v>
      </c>
      <c r="D47" s="278">
        <v>0</v>
      </c>
      <c r="E47" s="280"/>
      <c r="F47" s="280"/>
      <c r="G47" s="280"/>
      <c r="H47" s="281">
        <f t="shared" si="0"/>
        <v>0</v>
      </c>
    </row>
    <row r="48" spans="1:8" ht="21" customHeight="1">
      <c r="A48" s="276" t="s">
        <v>328</v>
      </c>
      <c r="B48" s="277" t="s">
        <v>329</v>
      </c>
      <c r="C48" s="278">
        <v>77785</v>
      </c>
      <c r="D48" s="278">
        <v>62240</v>
      </c>
      <c r="E48" s="280">
        <v>62240</v>
      </c>
      <c r="F48" s="280">
        <v>0</v>
      </c>
      <c r="G48" s="280">
        <v>0</v>
      </c>
      <c r="H48" s="281">
        <f t="shared" si="0"/>
        <v>62240</v>
      </c>
    </row>
    <row r="49" spans="1:8" ht="21" customHeight="1">
      <c r="A49" s="276" t="s">
        <v>330</v>
      </c>
      <c r="B49" s="277" t="s">
        <v>331</v>
      </c>
      <c r="C49" s="278">
        <v>0</v>
      </c>
      <c r="D49" s="278">
        <v>0</v>
      </c>
      <c r="E49" s="280"/>
      <c r="F49" s="280"/>
      <c r="G49" s="280"/>
      <c r="H49" s="281">
        <f t="shared" si="0"/>
        <v>0</v>
      </c>
    </row>
    <row r="50" spans="1:8" ht="21" customHeight="1">
      <c r="A50" s="276" t="s">
        <v>332</v>
      </c>
      <c r="B50" s="277" t="s">
        <v>333</v>
      </c>
      <c r="C50" s="278">
        <v>0</v>
      </c>
      <c r="D50" s="278">
        <v>0</v>
      </c>
      <c r="E50" s="280"/>
      <c r="F50" s="280"/>
      <c r="G50" s="280"/>
      <c r="H50" s="281">
        <f t="shared" si="0"/>
        <v>0</v>
      </c>
    </row>
    <row r="51" spans="1:8" ht="21" customHeight="1">
      <c r="A51" s="282" t="s">
        <v>334</v>
      </c>
      <c r="B51" s="283" t="s">
        <v>335</v>
      </c>
      <c r="C51" s="284">
        <f>C46+C47+C48+C49+C50</f>
        <v>77785</v>
      </c>
      <c r="D51" s="284">
        <f>D46+D47+D48+D49+D50</f>
        <v>62240</v>
      </c>
      <c r="E51" s="280">
        <f>E46+E47+E48+E49+E50</f>
        <v>62240</v>
      </c>
      <c r="F51" s="280">
        <f>F46+F47+F48+F49+F50</f>
        <v>0</v>
      </c>
      <c r="G51" s="280">
        <f>G46+G47+G48+G49+G50</f>
        <v>0</v>
      </c>
      <c r="H51" s="281">
        <f t="shared" si="0"/>
        <v>62240</v>
      </c>
    </row>
    <row r="52" spans="1:8" ht="34.5" customHeight="1">
      <c r="A52" s="276" t="s">
        <v>336</v>
      </c>
      <c r="B52" s="277" t="s">
        <v>337</v>
      </c>
      <c r="C52" s="278">
        <v>56951</v>
      </c>
      <c r="D52" s="278">
        <v>24865</v>
      </c>
      <c r="E52" s="280">
        <v>24865</v>
      </c>
      <c r="F52" s="280">
        <v>0</v>
      </c>
      <c r="G52" s="280">
        <v>0</v>
      </c>
      <c r="H52" s="281">
        <f t="shared" si="0"/>
        <v>24865</v>
      </c>
    </row>
    <row r="53" spans="1:8" ht="33.75" customHeight="1">
      <c r="A53" s="276" t="s">
        <v>338</v>
      </c>
      <c r="B53" s="277" t="s">
        <v>339</v>
      </c>
      <c r="C53" s="278">
        <v>0</v>
      </c>
      <c r="D53" s="278">
        <v>0</v>
      </c>
      <c r="E53" s="280"/>
      <c r="F53" s="280"/>
      <c r="G53" s="280"/>
      <c r="H53" s="281">
        <f t="shared" si="0"/>
        <v>0</v>
      </c>
    </row>
    <row r="54" spans="1:8" ht="29.25" customHeight="1">
      <c r="A54" s="276" t="s">
        <v>340</v>
      </c>
      <c r="B54" s="277" t="s">
        <v>341</v>
      </c>
      <c r="C54" s="278">
        <v>0</v>
      </c>
      <c r="D54" s="278">
        <v>0</v>
      </c>
      <c r="E54" s="280"/>
      <c r="F54" s="280"/>
      <c r="G54" s="280"/>
      <c r="H54" s="281">
        <f t="shared" si="0"/>
        <v>0</v>
      </c>
    </row>
    <row r="55" spans="1:8" ht="29.25" customHeight="1">
      <c r="A55" s="276" t="s">
        <v>342</v>
      </c>
      <c r="B55" s="277" t="s">
        <v>343</v>
      </c>
      <c r="C55" s="278">
        <v>0</v>
      </c>
      <c r="D55" s="278">
        <v>0</v>
      </c>
      <c r="E55" s="280"/>
      <c r="F55" s="280"/>
      <c r="G55" s="280"/>
      <c r="H55" s="281">
        <f t="shared" si="0"/>
        <v>0</v>
      </c>
    </row>
    <row r="56" spans="1:8" ht="38.25" customHeight="1">
      <c r="A56" s="276" t="s">
        <v>344</v>
      </c>
      <c r="B56" s="277" t="s">
        <v>345</v>
      </c>
      <c r="C56" s="278">
        <v>0</v>
      </c>
      <c r="D56" s="278">
        <v>0</v>
      </c>
      <c r="E56" s="280"/>
      <c r="F56" s="280"/>
      <c r="G56" s="280"/>
      <c r="H56" s="281">
        <f t="shared" si="0"/>
        <v>0</v>
      </c>
    </row>
    <row r="57" spans="1:8" ht="32.25" customHeight="1">
      <c r="A57" s="276" t="s">
        <v>346</v>
      </c>
      <c r="B57" s="277" t="s">
        <v>347</v>
      </c>
      <c r="C57" s="278">
        <v>0</v>
      </c>
      <c r="D57" s="278">
        <v>13602</v>
      </c>
      <c r="E57" s="280">
        <v>13602</v>
      </c>
      <c r="F57" s="280">
        <v>0</v>
      </c>
      <c r="G57" s="280">
        <v>0</v>
      </c>
      <c r="H57" s="281">
        <f t="shared" si="0"/>
        <v>13602</v>
      </c>
    </row>
    <row r="58" spans="1:8" ht="21" customHeight="1">
      <c r="A58" s="276" t="s">
        <v>348</v>
      </c>
      <c r="B58" s="277" t="s">
        <v>349</v>
      </c>
      <c r="C58" s="278">
        <v>0</v>
      </c>
      <c r="D58" s="278">
        <v>0</v>
      </c>
      <c r="E58" s="280"/>
      <c r="F58" s="280"/>
      <c r="G58" s="280"/>
      <c r="H58" s="281">
        <f t="shared" si="0"/>
        <v>0</v>
      </c>
    </row>
    <row r="59" spans="1:8" ht="27" customHeight="1">
      <c r="A59" s="276" t="s">
        <v>350</v>
      </c>
      <c r="B59" s="277" t="s">
        <v>351</v>
      </c>
      <c r="C59" s="278">
        <v>0</v>
      </c>
      <c r="D59" s="278">
        <v>0</v>
      </c>
      <c r="E59" s="280"/>
      <c r="F59" s="280"/>
      <c r="G59" s="280"/>
      <c r="H59" s="281">
        <f t="shared" si="0"/>
        <v>0</v>
      </c>
    </row>
    <row r="60" spans="1:8" ht="27" customHeight="1">
      <c r="A60" s="276" t="s">
        <v>352</v>
      </c>
      <c r="B60" s="277" t="s">
        <v>353</v>
      </c>
      <c r="C60" s="278">
        <v>0</v>
      </c>
      <c r="D60" s="278">
        <v>0</v>
      </c>
      <c r="E60" s="280"/>
      <c r="F60" s="280"/>
      <c r="G60" s="280"/>
      <c r="H60" s="281">
        <f t="shared" si="0"/>
        <v>0</v>
      </c>
    </row>
    <row r="61" spans="1:8" ht="32.25" customHeight="1">
      <c r="A61" s="276" t="s">
        <v>354</v>
      </c>
      <c r="B61" s="277" t="s">
        <v>355</v>
      </c>
      <c r="C61" s="278">
        <v>0</v>
      </c>
      <c r="D61" s="278">
        <v>0</v>
      </c>
      <c r="E61" s="280"/>
      <c r="F61" s="280"/>
      <c r="G61" s="280"/>
      <c r="H61" s="281">
        <f t="shared" si="0"/>
        <v>0</v>
      </c>
    </row>
    <row r="62" spans="1:8" ht="32.25" customHeight="1">
      <c r="A62" s="276" t="s">
        <v>356</v>
      </c>
      <c r="B62" s="277" t="s">
        <v>357</v>
      </c>
      <c r="C62" s="278">
        <v>0</v>
      </c>
      <c r="D62" s="278">
        <v>0</v>
      </c>
      <c r="E62" s="280"/>
      <c r="F62" s="280"/>
      <c r="G62" s="280"/>
      <c r="H62" s="281">
        <f t="shared" si="0"/>
        <v>0</v>
      </c>
    </row>
    <row r="63" spans="1:8" ht="27.75" customHeight="1">
      <c r="A63" s="276" t="s">
        <v>358</v>
      </c>
      <c r="B63" s="277" t="s">
        <v>359</v>
      </c>
      <c r="C63" s="278">
        <v>0</v>
      </c>
      <c r="D63" s="278">
        <v>0</v>
      </c>
      <c r="E63" s="280"/>
      <c r="F63" s="280"/>
      <c r="G63" s="280"/>
      <c r="H63" s="281">
        <f t="shared" si="0"/>
        <v>0</v>
      </c>
    </row>
    <row r="64" spans="1:8" ht="30" customHeight="1">
      <c r="A64" s="276" t="s">
        <v>360</v>
      </c>
      <c r="B64" s="277" t="s">
        <v>361</v>
      </c>
      <c r="C64" s="278">
        <v>0</v>
      </c>
      <c r="D64" s="278">
        <v>0</v>
      </c>
      <c r="E64" s="280"/>
      <c r="F64" s="280"/>
      <c r="G64" s="280"/>
      <c r="H64" s="281">
        <f t="shared" si="0"/>
        <v>0</v>
      </c>
    </row>
    <row r="65" spans="1:8" ht="38.25" customHeight="1">
      <c r="A65" s="282" t="s">
        <v>362</v>
      </c>
      <c r="B65" s="283" t="s">
        <v>363</v>
      </c>
      <c r="C65" s="288">
        <f>C52+C54+C56+C57+C58+C59+C61+C63</f>
        <v>56951</v>
      </c>
      <c r="D65" s="288">
        <f>D52+D54+D56+D57+D58+D59+D61+D63</f>
        <v>38467</v>
      </c>
      <c r="E65" s="288">
        <f>E52+E54+E56+E57+E58+E59+E61+E63</f>
        <v>38467</v>
      </c>
      <c r="F65" s="288">
        <f>F52+F54+F56+F57+F58+F59+F61+F63</f>
        <v>0</v>
      </c>
      <c r="G65" s="288">
        <f>G52+G54+G56+G57+G58+G59+G61+G63</f>
        <v>0</v>
      </c>
      <c r="H65" s="289">
        <f t="shared" si="0"/>
        <v>38467</v>
      </c>
    </row>
    <row r="66" spans="1:8" ht="39.75" customHeight="1">
      <c r="A66" s="276" t="s">
        <v>364</v>
      </c>
      <c r="B66" s="277" t="s">
        <v>365</v>
      </c>
      <c r="C66" s="278">
        <v>0</v>
      </c>
      <c r="D66" s="278">
        <v>0</v>
      </c>
      <c r="E66" s="280"/>
      <c r="F66" s="280"/>
      <c r="G66" s="280"/>
      <c r="H66" s="281">
        <f t="shared" si="0"/>
        <v>0</v>
      </c>
    </row>
    <row r="67" spans="1:8" ht="39.75" customHeight="1">
      <c r="A67" s="276" t="s">
        <v>366</v>
      </c>
      <c r="B67" s="277" t="s">
        <v>367</v>
      </c>
      <c r="C67" s="278">
        <v>0</v>
      </c>
      <c r="D67" s="278">
        <v>0</v>
      </c>
      <c r="E67" s="280"/>
      <c r="F67" s="280"/>
      <c r="G67" s="280"/>
      <c r="H67" s="281">
        <f t="shared" si="0"/>
        <v>0</v>
      </c>
    </row>
    <row r="68" spans="1:8" ht="39.75" customHeight="1">
      <c r="A68" s="276" t="s">
        <v>368</v>
      </c>
      <c r="B68" s="277" t="s">
        <v>369</v>
      </c>
      <c r="C68" s="278">
        <v>0</v>
      </c>
      <c r="D68" s="278">
        <v>0</v>
      </c>
      <c r="E68" s="280"/>
      <c r="F68" s="280"/>
      <c r="G68" s="280"/>
      <c r="H68" s="281">
        <f t="shared" si="0"/>
        <v>0</v>
      </c>
    </row>
    <row r="69" spans="1:8" ht="39" customHeight="1">
      <c r="A69" s="276" t="s">
        <v>370</v>
      </c>
      <c r="B69" s="277" t="s">
        <v>371</v>
      </c>
      <c r="C69" s="278">
        <v>0</v>
      </c>
      <c r="D69" s="278">
        <v>0</v>
      </c>
      <c r="E69" s="280"/>
      <c r="F69" s="280"/>
      <c r="G69" s="280"/>
      <c r="H69" s="281">
        <f t="shared" si="0"/>
        <v>0</v>
      </c>
    </row>
    <row r="70" spans="1:8" ht="21" customHeight="1">
      <c r="A70" s="276" t="s">
        <v>372</v>
      </c>
      <c r="B70" s="277" t="s">
        <v>373</v>
      </c>
      <c r="C70" s="278">
        <v>0</v>
      </c>
      <c r="D70" s="278">
        <v>0</v>
      </c>
      <c r="E70" s="280"/>
      <c r="F70" s="280"/>
      <c r="G70" s="280"/>
      <c r="H70" s="281">
        <f t="shared" si="0"/>
        <v>0</v>
      </c>
    </row>
    <row r="71" spans="1:8" ht="21" customHeight="1">
      <c r="A71" s="276" t="s">
        <v>374</v>
      </c>
      <c r="B71" s="277" t="s">
        <v>375</v>
      </c>
      <c r="C71" s="278">
        <v>0</v>
      </c>
      <c r="D71" s="278">
        <v>0</v>
      </c>
      <c r="E71" s="280"/>
      <c r="F71" s="280"/>
      <c r="G71" s="280"/>
      <c r="H71" s="281">
        <f t="shared" si="0"/>
        <v>0</v>
      </c>
    </row>
    <row r="72" spans="1:8" ht="21" customHeight="1">
      <c r="A72" s="276" t="s">
        <v>376</v>
      </c>
      <c r="B72" s="277" t="s">
        <v>377</v>
      </c>
      <c r="C72" s="278">
        <v>0</v>
      </c>
      <c r="D72" s="278">
        <v>0</v>
      </c>
      <c r="E72" s="280"/>
      <c r="F72" s="280"/>
      <c r="G72" s="280"/>
      <c r="H72" s="281">
        <f t="shared" si="0"/>
        <v>0</v>
      </c>
    </row>
    <row r="73" spans="1:8" ht="40.5" customHeight="1">
      <c r="A73" s="276" t="s">
        <v>378</v>
      </c>
      <c r="B73" s="277" t="s">
        <v>379</v>
      </c>
      <c r="C73" s="278">
        <v>0</v>
      </c>
      <c r="D73" s="278">
        <v>0</v>
      </c>
      <c r="E73" s="280"/>
      <c r="F73" s="280"/>
      <c r="G73" s="280"/>
      <c r="H73" s="281">
        <f aca="true" t="shared" si="1" ref="H73:H139">E73+F73+G73</f>
        <v>0</v>
      </c>
    </row>
    <row r="74" spans="1:8" ht="40.5" customHeight="1">
      <c r="A74" s="276" t="s">
        <v>380</v>
      </c>
      <c r="B74" s="277" t="s">
        <v>381</v>
      </c>
      <c r="C74" s="278">
        <v>0</v>
      </c>
      <c r="D74" s="278">
        <v>0</v>
      </c>
      <c r="E74" s="280"/>
      <c r="F74" s="280"/>
      <c r="G74" s="280"/>
      <c r="H74" s="281">
        <f t="shared" si="1"/>
        <v>0</v>
      </c>
    </row>
    <row r="75" spans="1:8" ht="40.5" customHeight="1">
      <c r="A75" s="276" t="s">
        <v>382</v>
      </c>
      <c r="B75" s="277" t="s">
        <v>383</v>
      </c>
      <c r="C75" s="278">
        <v>0</v>
      </c>
      <c r="D75" s="278">
        <v>0</v>
      </c>
      <c r="E75" s="280"/>
      <c r="F75" s="280"/>
      <c r="G75" s="280"/>
      <c r="H75" s="281">
        <f t="shared" si="1"/>
        <v>0</v>
      </c>
    </row>
    <row r="76" spans="1:8" ht="40.5" customHeight="1">
      <c r="A76" s="276" t="s">
        <v>384</v>
      </c>
      <c r="B76" s="277" t="s">
        <v>385</v>
      </c>
      <c r="C76" s="278">
        <v>0</v>
      </c>
      <c r="D76" s="278">
        <v>0</v>
      </c>
      <c r="E76" s="280"/>
      <c r="F76" s="280"/>
      <c r="G76" s="280"/>
      <c r="H76" s="281">
        <f t="shared" si="1"/>
        <v>0</v>
      </c>
    </row>
    <row r="77" spans="1:8" ht="40.5" customHeight="1">
      <c r="A77" s="276" t="s">
        <v>386</v>
      </c>
      <c r="B77" s="277" t="s">
        <v>387</v>
      </c>
      <c r="C77" s="278">
        <v>0</v>
      </c>
      <c r="D77" s="278">
        <v>0</v>
      </c>
      <c r="E77" s="280"/>
      <c r="F77" s="280"/>
      <c r="G77" s="280"/>
      <c r="H77" s="281">
        <f t="shared" si="1"/>
        <v>0</v>
      </c>
    </row>
    <row r="78" spans="1:8" ht="40.5" customHeight="1">
      <c r="A78" s="276" t="s">
        <v>388</v>
      </c>
      <c r="B78" s="277" t="s">
        <v>389</v>
      </c>
      <c r="C78" s="278">
        <v>0</v>
      </c>
      <c r="D78" s="278">
        <v>0</v>
      </c>
      <c r="E78" s="280"/>
      <c r="F78" s="280"/>
      <c r="G78" s="280"/>
      <c r="H78" s="281">
        <f t="shared" si="1"/>
        <v>0</v>
      </c>
    </row>
    <row r="79" spans="1:8" ht="40.5" customHeight="1">
      <c r="A79" s="282" t="s">
        <v>390</v>
      </c>
      <c r="B79" s="283" t="s">
        <v>391</v>
      </c>
      <c r="C79" s="284">
        <v>0</v>
      </c>
      <c r="D79" s="284">
        <v>0</v>
      </c>
      <c r="E79" s="280"/>
      <c r="F79" s="280"/>
      <c r="G79" s="280"/>
      <c r="H79" s="281">
        <f t="shared" si="1"/>
        <v>0</v>
      </c>
    </row>
    <row r="80" spans="1:8" ht="21" customHeight="1">
      <c r="A80" s="276" t="s">
        <v>392</v>
      </c>
      <c r="B80" s="277" t="s">
        <v>393</v>
      </c>
      <c r="C80" s="278">
        <v>0</v>
      </c>
      <c r="D80" s="278">
        <v>0</v>
      </c>
      <c r="E80" s="280">
        <v>0</v>
      </c>
      <c r="F80" s="280">
        <v>0</v>
      </c>
      <c r="G80" s="280">
        <v>0</v>
      </c>
      <c r="H80" s="281">
        <f t="shared" si="1"/>
        <v>0</v>
      </c>
    </row>
    <row r="81" spans="1:8" ht="21" customHeight="1">
      <c r="A81" s="276" t="s">
        <v>394</v>
      </c>
      <c r="B81" s="277" t="s">
        <v>395</v>
      </c>
      <c r="C81" s="278">
        <v>0</v>
      </c>
      <c r="D81" s="278">
        <v>0</v>
      </c>
      <c r="E81" s="280"/>
      <c r="F81" s="280"/>
      <c r="G81" s="280"/>
      <c r="H81" s="281">
        <f t="shared" si="1"/>
        <v>0</v>
      </c>
    </row>
    <row r="82" spans="1:8" ht="21" customHeight="1">
      <c r="A82" s="276" t="s">
        <v>396</v>
      </c>
      <c r="B82" s="277" t="s">
        <v>397</v>
      </c>
      <c r="C82" s="278">
        <v>0</v>
      </c>
      <c r="D82" s="278">
        <v>0</v>
      </c>
      <c r="E82" s="280"/>
      <c r="F82" s="280"/>
      <c r="G82" s="280"/>
      <c r="H82" s="281">
        <f t="shared" si="1"/>
        <v>0</v>
      </c>
    </row>
    <row r="83" spans="1:8" ht="21" customHeight="1">
      <c r="A83" s="276" t="s">
        <v>398</v>
      </c>
      <c r="B83" s="277" t="s">
        <v>399</v>
      </c>
      <c r="C83" s="278">
        <v>0</v>
      </c>
      <c r="D83" s="278">
        <v>0</v>
      </c>
      <c r="E83" s="280"/>
      <c r="F83" s="280"/>
      <c r="G83" s="280"/>
      <c r="H83" s="281">
        <f t="shared" si="1"/>
        <v>0</v>
      </c>
    </row>
    <row r="84" spans="1:8" ht="21" customHeight="1">
      <c r="A84" s="276" t="s">
        <v>400</v>
      </c>
      <c r="B84" s="277" t="s">
        <v>401</v>
      </c>
      <c r="C84" s="278">
        <v>0</v>
      </c>
      <c r="D84" s="278">
        <v>0</v>
      </c>
      <c r="E84" s="280">
        <v>0</v>
      </c>
      <c r="F84" s="280">
        <v>0</v>
      </c>
      <c r="G84" s="280">
        <v>0</v>
      </c>
      <c r="H84" s="281">
        <f t="shared" si="1"/>
        <v>0</v>
      </c>
    </row>
    <row r="85" spans="1:8" ht="21" customHeight="1">
      <c r="A85" s="276" t="s">
        <v>402</v>
      </c>
      <c r="B85" s="277" t="s">
        <v>403</v>
      </c>
      <c r="C85" s="278">
        <v>0</v>
      </c>
      <c r="D85" s="278">
        <v>0</v>
      </c>
      <c r="E85" s="280"/>
      <c r="F85" s="280"/>
      <c r="G85" s="280"/>
      <c r="H85" s="281">
        <f t="shared" si="1"/>
        <v>0</v>
      </c>
    </row>
    <row r="86" spans="1:8" ht="21" customHeight="1">
      <c r="A86" s="276" t="s">
        <v>404</v>
      </c>
      <c r="B86" s="277" t="s">
        <v>405</v>
      </c>
      <c r="C86" s="278">
        <v>0</v>
      </c>
      <c r="D86" s="278">
        <v>0</v>
      </c>
      <c r="E86" s="280"/>
      <c r="F86" s="280"/>
      <c r="G86" s="280"/>
      <c r="H86" s="281">
        <f t="shared" si="1"/>
        <v>0</v>
      </c>
    </row>
    <row r="87" spans="1:8" ht="21" customHeight="1">
      <c r="A87" s="276" t="s">
        <v>406</v>
      </c>
      <c r="B87" s="277" t="s">
        <v>407</v>
      </c>
      <c r="C87" s="278">
        <v>0</v>
      </c>
      <c r="D87" s="278">
        <v>0</v>
      </c>
      <c r="E87" s="280"/>
      <c r="F87" s="280"/>
      <c r="G87" s="280"/>
      <c r="H87" s="281">
        <f t="shared" si="1"/>
        <v>0</v>
      </c>
    </row>
    <row r="88" spans="1:8" ht="21" customHeight="1">
      <c r="A88" s="276" t="s">
        <v>408</v>
      </c>
      <c r="B88" s="277" t="s">
        <v>409</v>
      </c>
      <c r="C88" s="278">
        <v>0</v>
      </c>
      <c r="D88" s="278">
        <v>0</v>
      </c>
      <c r="E88" s="280"/>
      <c r="F88" s="280"/>
      <c r="G88" s="280"/>
      <c r="H88" s="281">
        <f t="shared" si="1"/>
        <v>0</v>
      </c>
    </row>
    <row r="89" spans="1:8" ht="36" customHeight="1">
      <c r="A89" s="276" t="s">
        <v>410</v>
      </c>
      <c r="B89" s="277" t="s">
        <v>411</v>
      </c>
      <c r="C89" s="278">
        <v>0</v>
      </c>
      <c r="D89" s="278">
        <v>0</v>
      </c>
      <c r="E89" s="280"/>
      <c r="F89" s="280"/>
      <c r="G89" s="280"/>
      <c r="H89" s="281">
        <f t="shared" si="1"/>
        <v>0</v>
      </c>
    </row>
    <row r="90" spans="1:8" ht="36" customHeight="1">
      <c r="A90" s="276" t="s">
        <v>412</v>
      </c>
      <c r="B90" s="277" t="s">
        <v>413</v>
      </c>
      <c r="C90" s="278">
        <v>0</v>
      </c>
      <c r="D90" s="278">
        <v>0</v>
      </c>
      <c r="E90" s="280"/>
      <c r="F90" s="280"/>
      <c r="G90" s="280"/>
      <c r="H90" s="281">
        <f t="shared" si="1"/>
        <v>0</v>
      </c>
    </row>
    <row r="91" spans="1:8" ht="36" customHeight="1">
      <c r="A91" s="276" t="s">
        <v>414</v>
      </c>
      <c r="B91" s="277" t="s">
        <v>415</v>
      </c>
      <c r="C91" s="278">
        <v>0</v>
      </c>
      <c r="D91" s="278">
        <v>0</v>
      </c>
      <c r="E91" s="280"/>
      <c r="F91" s="280"/>
      <c r="G91" s="280"/>
      <c r="H91" s="281">
        <f t="shared" si="1"/>
        <v>0</v>
      </c>
    </row>
    <row r="92" spans="1:8" ht="36" customHeight="1">
      <c r="A92" s="282" t="s">
        <v>416</v>
      </c>
      <c r="B92" s="283" t="s">
        <v>417</v>
      </c>
      <c r="C92" s="288">
        <f>C80+C86+C87+C88+C89+C90+C91</f>
        <v>0</v>
      </c>
      <c r="D92" s="288">
        <f>D80+D86+D87+D88+D89+D90+D91</f>
        <v>0</v>
      </c>
      <c r="E92" s="288">
        <f>E80+E86+E87+E88+E89+E90+E91</f>
        <v>0</v>
      </c>
      <c r="F92" s="288">
        <f>F80+F86+F87+F88+F89+F90+F91</f>
        <v>0</v>
      </c>
      <c r="G92" s="288">
        <f>G80+G86+G87+G88+G89+G90+G91</f>
        <v>0</v>
      </c>
      <c r="H92" s="289">
        <f t="shared" si="1"/>
        <v>0</v>
      </c>
    </row>
    <row r="93" spans="1:8" ht="21" customHeight="1">
      <c r="A93" s="282" t="s">
        <v>418</v>
      </c>
      <c r="B93" s="283" t="s">
        <v>419</v>
      </c>
      <c r="C93" s="288">
        <f>C65+C79+C92</f>
        <v>56951</v>
      </c>
      <c r="D93" s="288">
        <f>D65+D79+D92</f>
        <v>38467</v>
      </c>
      <c r="E93" s="288">
        <f>E65+E79+E92</f>
        <v>38467</v>
      </c>
      <c r="F93" s="288">
        <f>F65+F79+F92</f>
        <v>0</v>
      </c>
      <c r="G93" s="288">
        <f>G65+G79+G92</f>
        <v>0</v>
      </c>
      <c r="H93" s="289">
        <f t="shared" si="1"/>
        <v>38467</v>
      </c>
    </row>
    <row r="94" spans="1:8" ht="21" customHeight="1">
      <c r="A94" s="276">
        <v>86</v>
      </c>
      <c r="B94" s="277" t="s">
        <v>595</v>
      </c>
      <c r="C94" s="278">
        <v>0</v>
      </c>
      <c r="D94" s="278">
        <v>2892</v>
      </c>
      <c r="E94" s="280">
        <v>2892</v>
      </c>
      <c r="F94" s="280"/>
      <c r="G94" s="280"/>
      <c r="H94" s="281">
        <f>E94+F94+G94</f>
        <v>2892</v>
      </c>
    </row>
    <row r="95" spans="1:8" ht="21" customHeight="1">
      <c r="A95" s="276">
        <v>87</v>
      </c>
      <c r="B95" s="277" t="s">
        <v>596</v>
      </c>
      <c r="C95" s="278">
        <v>0</v>
      </c>
      <c r="D95" s="278">
        <v>-5783</v>
      </c>
      <c r="E95" s="280">
        <v>-5783</v>
      </c>
      <c r="F95" s="280"/>
      <c r="G95" s="280"/>
      <c r="H95" s="281">
        <f>E95+F95+G95</f>
        <v>-5783</v>
      </c>
    </row>
    <row r="96" spans="1:8" ht="21" customHeight="1">
      <c r="A96" s="276">
        <v>88</v>
      </c>
      <c r="B96" s="277" t="s">
        <v>597</v>
      </c>
      <c r="C96" s="278">
        <v>0</v>
      </c>
      <c r="D96" s="278">
        <v>33</v>
      </c>
      <c r="E96" s="280">
        <v>33</v>
      </c>
      <c r="F96" s="280"/>
      <c r="G96" s="280"/>
      <c r="H96" s="281">
        <f>E96+F96+G96</f>
        <v>33</v>
      </c>
    </row>
    <row r="97" spans="1:8" ht="21" customHeight="1">
      <c r="A97" s="282">
        <v>89</v>
      </c>
      <c r="B97" s="283" t="s">
        <v>420</v>
      </c>
      <c r="C97" s="284">
        <f aca="true" t="shared" si="2" ref="C97:H97">C94+C95+C96</f>
        <v>0</v>
      </c>
      <c r="D97" s="284">
        <f t="shared" si="2"/>
        <v>-2858</v>
      </c>
      <c r="E97" s="288">
        <f t="shared" si="2"/>
        <v>-2858</v>
      </c>
      <c r="F97" s="288">
        <f t="shared" si="2"/>
        <v>0</v>
      </c>
      <c r="G97" s="288">
        <f t="shared" si="2"/>
        <v>0</v>
      </c>
      <c r="H97" s="289">
        <f t="shared" si="2"/>
        <v>-2858</v>
      </c>
    </row>
    <row r="98" spans="1:8" ht="21" customHeight="1">
      <c r="A98" s="276">
        <v>90</v>
      </c>
      <c r="B98" s="277" t="s">
        <v>421</v>
      </c>
      <c r="C98" s="278">
        <v>0</v>
      </c>
      <c r="D98" s="278">
        <v>0</v>
      </c>
      <c r="E98" s="280"/>
      <c r="F98" s="280"/>
      <c r="G98" s="280"/>
      <c r="H98" s="281">
        <f t="shared" si="1"/>
        <v>0</v>
      </c>
    </row>
    <row r="99" spans="1:8" ht="21" customHeight="1">
      <c r="A99" s="276">
        <v>91</v>
      </c>
      <c r="B99" s="277" t="s">
        <v>422</v>
      </c>
      <c r="C99" s="278">
        <v>0</v>
      </c>
      <c r="D99" s="278">
        <v>0</v>
      </c>
      <c r="E99" s="280"/>
      <c r="F99" s="280"/>
      <c r="G99" s="280"/>
      <c r="H99" s="281">
        <f t="shared" si="1"/>
        <v>0</v>
      </c>
    </row>
    <row r="100" spans="1:8" ht="21" customHeight="1">
      <c r="A100" s="276">
        <v>92</v>
      </c>
      <c r="B100" s="277" t="s">
        <v>423</v>
      </c>
      <c r="C100" s="278">
        <v>0</v>
      </c>
      <c r="D100" s="278">
        <v>0</v>
      </c>
      <c r="E100" s="280"/>
      <c r="F100" s="280"/>
      <c r="G100" s="280"/>
      <c r="H100" s="281">
        <f t="shared" si="1"/>
        <v>0</v>
      </c>
    </row>
    <row r="101" spans="1:8" ht="21" customHeight="1">
      <c r="A101" s="282">
        <v>93</v>
      </c>
      <c r="B101" s="283" t="s">
        <v>424</v>
      </c>
      <c r="C101" s="284">
        <v>0</v>
      </c>
      <c r="D101" s="284">
        <v>0</v>
      </c>
      <c r="E101" s="280"/>
      <c r="F101" s="280"/>
      <c r="G101" s="280"/>
      <c r="H101" s="281">
        <f t="shared" si="1"/>
        <v>0</v>
      </c>
    </row>
    <row r="102" spans="1:8" ht="21" customHeight="1">
      <c r="A102" s="282">
        <v>94</v>
      </c>
      <c r="B102" s="283" t="s">
        <v>425</v>
      </c>
      <c r="C102" s="288">
        <f>C30+C45+C51+C93+C97+C101</f>
        <v>337650</v>
      </c>
      <c r="D102" s="288">
        <f>D30+D45+D51+D93+D97+D101</f>
        <v>257545</v>
      </c>
      <c r="E102" s="288">
        <f>E30+E45+E51+E93+E97+E101</f>
        <v>104712</v>
      </c>
      <c r="F102" s="288">
        <f>F30+F45+F51+F93+F97+F101</f>
        <v>148436</v>
      </c>
      <c r="G102" s="288">
        <f>G30+G45+G51+G93+G97+G101</f>
        <v>4397</v>
      </c>
      <c r="H102" s="289">
        <f t="shared" si="1"/>
        <v>257545</v>
      </c>
    </row>
    <row r="103" spans="1:8" ht="21" customHeight="1">
      <c r="A103" s="282" t="s">
        <v>249</v>
      </c>
      <c r="B103" s="283" t="s">
        <v>222</v>
      </c>
      <c r="C103" s="286"/>
      <c r="D103" s="286"/>
      <c r="E103" s="280"/>
      <c r="F103" s="280"/>
      <c r="G103" s="280"/>
      <c r="H103" s="281">
        <f t="shared" si="1"/>
        <v>0</v>
      </c>
    </row>
    <row r="104" spans="1:8" ht="21" customHeight="1">
      <c r="A104" s="276">
        <v>95</v>
      </c>
      <c r="B104" s="277" t="s">
        <v>426</v>
      </c>
      <c r="C104" s="278">
        <v>224322</v>
      </c>
      <c r="D104" s="278">
        <v>224322</v>
      </c>
      <c r="E104" s="280">
        <v>224322</v>
      </c>
      <c r="F104" s="280">
        <v>0</v>
      </c>
      <c r="G104" s="280">
        <v>0</v>
      </c>
      <c r="H104" s="281">
        <f t="shared" si="1"/>
        <v>224322</v>
      </c>
    </row>
    <row r="105" spans="1:8" ht="21" customHeight="1">
      <c r="A105" s="276">
        <v>96</v>
      </c>
      <c r="B105" s="277" t="s">
        <v>427</v>
      </c>
      <c r="C105" s="278">
        <v>0</v>
      </c>
      <c r="D105" s="278">
        <v>0</v>
      </c>
      <c r="E105" s="280">
        <v>0</v>
      </c>
      <c r="F105" s="280">
        <v>0</v>
      </c>
      <c r="G105" s="280">
        <v>0</v>
      </c>
      <c r="H105" s="281">
        <f t="shared" si="1"/>
        <v>0</v>
      </c>
    </row>
    <row r="106" spans="1:8" ht="21" customHeight="1">
      <c r="A106" s="276">
        <v>97</v>
      </c>
      <c r="B106" s="277" t="s">
        <v>428</v>
      </c>
      <c r="C106" s="278">
        <v>31900</v>
      </c>
      <c r="D106" s="278">
        <v>31900</v>
      </c>
      <c r="E106" s="280">
        <v>31900</v>
      </c>
      <c r="F106" s="280">
        <v>0</v>
      </c>
      <c r="G106" s="280">
        <v>0</v>
      </c>
      <c r="H106" s="281">
        <f t="shared" si="1"/>
        <v>31900</v>
      </c>
    </row>
    <row r="107" spans="1:8" ht="21" customHeight="1">
      <c r="A107" s="276">
        <v>98</v>
      </c>
      <c r="B107" s="277" t="s">
        <v>429</v>
      </c>
      <c r="C107" s="278">
        <v>75314</v>
      </c>
      <c r="D107" s="278">
        <v>76921</v>
      </c>
      <c r="E107" s="280">
        <v>76921</v>
      </c>
      <c r="F107" s="280">
        <v>0</v>
      </c>
      <c r="G107" s="280">
        <v>0</v>
      </c>
      <c r="H107" s="281">
        <f t="shared" si="1"/>
        <v>76921</v>
      </c>
    </row>
    <row r="108" spans="1:8" ht="21" customHeight="1">
      <c r="A108" s="276">
        <v>99</v>
      </c>
      <c r="B108" s="277" t="s">
        <v>430</v>
      </c>
      <c r="C108" s="278">
        <v>0</v>
      </c>
      <c r="D108" s="278">
        <v>0</v>
      </c>
      <c r="E108" s="280">
        <v>0</v>
      </c>
      <c r="F108" s="280">
        <v>0</v>
      </c>
      <c r="G108" s="280">
        <v>0</v>
      </c>
      <c r="H108" s="281">
        <f t="shared" si="1"/>
        <v>0</v>
      </c>
    </row>
    <row r="109" spans="1:8" ht="21" customHeight="1">
      <c r="A109" s="276">
        <v>100</v>
      </c>
      <c r="B109" s="277" t="s">
        <v>431</v>
      </c>
      <c r="C109" s="278">
        <v>1607</v>
      </c>
      <c r="D109" s="278">
        <v>-79238</v>
      </c>
      <c r="E109" s="316">
        <v>-79238</v>
      </c>
      <c r="F109" s="316">
        <v>0</v>
      </c>
      <c r="G109" s="316">
        <v>0</v>
      </c>
      <c r="H109" s="281">
        <f t="shared" si="1"/>
        <v>-79238</v>
      </c>
    </row>
    <row r="110" spans="1:8" ht="21" customHeight="1">
      <c r="A110" s="276">
        <v>101</v>
      </c>
      <c r="B110" s="283" t="s">
        <v>432</v>
      </c>
      <c r="C110" s="288">
        <f>SUM(C104:C109)</f>
        <v>333143</v>
      </c>
      <c r="D110" s="288">
        <f>SUM(D104:D109)</f>
        <v>253905</v>
      </c>
      <c r="E110" s="288">
        <f>SUM(E104:E109)</f>
        <v>253905</v>
      </c>
      <c r="F110" s="288">
        <f>SUM(F104:F109)</f>
        <v>0</v>
      </c>
      <c r="G110" s="288">
        <f>SUM(G104:G109)</f>
        <v>0</v>
      </c>
      <c r="H110" s="289">
        <f t="shared" si="1"/>
        <v>253905</v>
      </c>
    </row>
    <row r="111" spans="1:8" ht="21" customHeight="1">
      <c r="A111" s="276">
        <v>102</v>
      </c>
      <c r="B111" s="277" t="s">
        <v>433</v>
      </c>
      <c r="C111" s="278">
        <v>0</v>
      </c>
      <c r="D111" s="278">
        <v>0</v>
      </c>
      <c r="E111" s="280"/>
      <c r="F111" s="280"/>
      <c r="G111" s="280"/>
      <c r="H111" s="281">
        <f t="shared" si="1"/>
        <v>0</v>
      </c>
    </row>
    <row r="112" spans="1:8" ht="35.25" customHeight="1">
      <c r="A112" s="276">
        <v>103</v>
      </c>
      <c r="B112" s="277" t="s">
        <v>434</v>
      </c>
      <c r="C112" s="278">
        <v>0</v>
      </c>
      <c r="D112" s="278">
        <v>0</v>
      </c>
      <c r="E112" s="280"/>
      <c r="F112" s="280"/>
      <c r="G112" s="280"/>
      <c r="H112" s="281">
        <f t="shared" si="1"/>
        <v>0</v>
      </c>
    </row>
    <row r="113" spans="1:8" ht="21.75" customHeight="1">
      <c r="A113" s="276">
        <v>104</v>
      </c>
      <c r="B113" s="277" t="s">
        <v>435</v>
      </c>
      <c r="C113" s="278">
        <v>0</v>
      </c>
      <c r="D113" s="278">
        <v>0</v>
      </c>
      <c r="E113" s="280">
        <v>0</v>
      </c>
      <c r="F113" s="280"/>
      <c r="G113" s="280"/>
      <c r="H113" s="281">
        <f t="shared" si="1"/>
        <v>0</v>
      </c>
    </row>
    <row r="114" spans="1:8" ht="36" customHeight="1">
      <c r="A114" s="276">
        <v>105</v>
      </c>
      <c r="B114" s="277" t="s">
        <v>436</v>
      </c>
      <c r="C114" s="278">
        <v>0</v>
      </c>
      <c r="D114" s="278">
        <v>0</v>
      </c>
      <c r="E114" s="280"/>
      <c r="F114" s="280"/>
      <c r="G114" s="280"/>
      <c r="H114" s="281">
        <f t="shared" si="1"/>
        <v>0</v>
      </c>
    </row>
    <row r="115" spans="1:8" ht="33.75" customHeight="1">
      <c r="A115" s="276">
        <v>106</v>
      </c>
      <c r="B115" s="277" t="s">
        <v>437</v>
      </c>
      <c r="C115" s="278">
        <v>0</v>
      </c>
      <c r="D115" s="278">
        <v>0</v>
      </c>
      <c r="E115" s="280">
        <v>0</v>
      </c>
      <c r="F115" s="280"/>
      <c r="G115" s="280"/>
      <c r="H115" s="281">
        <f t="shared" si="1"/>
        <v>0</v>
      </c>
    </row>
    <row r="116" spans="1:8" ht="35.25" customHeight="1">
      <c r="A116" s="276">
        <v>107</v>
      </c>
      <c r="B116" s="277" t="s">
        <v>438</v>
      </c>
      <c r="C116" s="278">
        <v>0</v>
      </c>
      <c r="D116" s="278">
        <v>0</v>
      </c>
      <c r="E116" s="280"/>
      <c r="F116" s="280"/>
      <c r="G116" s="280"/>
      <c r="H116" s="281">
        <f t="shared" si="1"/>
        <v>0</v>
      </c>
    </row>
    <row r="117" spans="1:8" ht="21" customHeight="1">
      <c r="A117" s="276">
        <v>108</v>
      </c>
      <c r="B117" s="277" t="s">
        <v>439</v>
      </c>
      <c r="C117" s="278">
        <v>0</v>
      </c>
      <c r="D117" s="278">
        <v>0</v>
      </c>
      <c r="E117" s="280"/>
      <c r="F117" s="280"/>
      <c r="G117" s="280"/>
      <c r="H117" s="281">
        <f t="shared" si="1"/>
        <v>0</v>
      </c>
    </row>
    <row r="118" spans="1:8" ht="21" customHeight="1">
      <c r="A118" s="276">
        <v>109</v>
      </c>
      <c r="B118" s="277" t="s">
        <v>440</v>
      </c>
      <c r="C118" s="278">
        <v>0</v>
      </c>
      <c r="D118" s="278">
        <v>0</v>
      </c>
      <c r="E118" s="280"/>
      <c r="F118" s="280"/>
      <c r="G118" s="280"/>
      <c r="H118" s="281">
        <f t="shared" si="1"/>
        <v>0</v>
      </c>
    </row>
    <row r="119" spans="1:8" ht="32.25" customHeight="1">
      <c r="A119" s="276">
        <v>110</v>
      </c>
      <c r="B119" s="277" t="s">
        <v>441</v>
      </c>
      <c r="C119" s="278">
        <v>0</v>
      </c>
      <c r="D119" s="278">
        <v>0</v>
      </c>
      <c r="E119" s="280"/>
      <c r="F119" s="280"/>
      <c r="G119" s="280"/>
      <c r="H119" s="281">
        <f t="shared" si="1"/>
        <v>0</v>
      </c>
    </row>
    <row r="120" spans="1:8" ht="32.25" customHeight="1">
      <c r="A120" s="276">
        <v>111</v>
      </c>
      <c r="B120" s="277" t="s">
        <v>442</v>
      </c>
      <c r="C120" s="278">
        <v>0</v>
      </c>
      <c r="D120" s="278">
        <v>0</v>
      </c>
      <c r="E120" s="280"/>
      <c r="F120" s="280"/>
      <c r="G120" s="280"/>
      <c r="H120" s="281">
        <f t="shared" si="1"/>
        <v>0</v>
      </c>
    </row>
    <row r="121" spans="1:8" ht="32.25" customHeight="1">
      <c r="A121" s="276">
        <v>112</v>
      </c>
      <c r="B121" s="277" t="s">
        <v>443</v>
      </c>
      <c r="C121" s="278">
        <v>0</v>
      </c>
      <c r="D121" s="278">
        <v>0</v>
      </c>
      <c r="E121" s="280"/>
      <c r="F121" s="280"/>
      <c r="G121" s="280"/>
      <c r="H121" s="281">
        <f t="shared" si="1"/>
        <v>0</v>
      </c>
    </row>
    <row r="122" spans="1:8" ht="32.25" customHeight="1">
      <c r="A122" s="276">
        <v>113</v>
      </c>
      <c r="B122" s="277" t="s">
        <v>444</v>
      </c>
      <c r="C122" s="278">
        <v>0</v>
      </c>
      <c r="D122" s="278">
        <v>0</v>
      </c>
      <c r="E122" s="280"/>
      <c r="F122" s="280"/>
      <c r="G122" s="280"/>
      <c r="H122" s="281">
        <f t="shared" si="1"/>
        <v>0</v>
      </c>
    </row>
    <row r="123" spans="1:8" ht="32.25" customHeight="1">
      <c r="A123" s="276">
        <v>114</v>
      </c>
      <c r="B123" s="277" t="s">
        <v>445</v>
      </c>
      <c r="C123" s="278">
        <v>0</v>
      </c>
      <c r="D123" s="278">
        <v>0</v>
      </c>
      <c r="E123" s="280"/>
      <c r="F123" s="280"/>
      <c r="G123" s="280"/>
      <c r="H123" s="281">
        <f t="shared" si="1"/>
        <v>0</v>
      </c>
    </row>
    <row r="124" spans="1:8" ht="32.25" customHeight="1">
      <c r="A124" s="276">
        <v>115</v>
      </c>
      <c r="B124" s="277" t="s">
        <v>446</v>
      </c>
      <c r="C124" s="278">
        <v>0</v>
      </c>
      <c r="D124" s="278">
        <v>0</v>
      </c>
      <c r="E124" s="280"/>
      <c r="F124" s="280"/>
      <c r="G124" s="280"/>
      <c r="H124" s="281">
        <f t="shared" si="1"/>
        <v>0</v>
      </c>
    </row>
    <row r="125" spans="1:8" ht="32.25" customHeight="1">
      <c r="A125" s="276">
        <v>116</v>
      </c>
      <c r="B125" s="277" t="s">
        <v>447</v>
      </c>
      <c r="C125" s="278">
        <v>0</v>
      </c>
      <c r="D125" s="278">
        <v>0</v>
      </c>
      <c r="E125" s="280"/>
      <c r="F125" s="280"/>
      <c r="G125" s="280"/>
      <c r="H125" s="281">
        <f t="shared" si="1"/>
        <v>0</v>
      </c>
    </row>
    <row r="126" spans="1:8" ht="32.25" customHeight="1">
      <c r="A126" s="276">
        <v>117</v>
      </c>
      <c r="B126" s="277" t="s">
        <v>448</v>
      </c>
      <c r="C126" s="278">
        <v>0</v>
      </c>
      <c r="D126" s="278">
        <v>0</v>
      </c>
      <c r="E126" s="280"/>
      <c r="F126" s="280"/>
      <c r="G126" s="280"/>
      <c r="H126" s="281">
        <f t="shared" si="1"/>
        <v>0</v>
      </c>
    </row>
    <row r="127" spans="1:8" ht="32.25" customHeight="1">
      <c r="A127" s="276">
        <v>118</v>
      </c>
      <c r="B127" s="277" t="s">
        <v>449</v>
      </c>
      <c r="C127" s="278">
        <v>0</v>
      </c>
      <c r="D127" s="278">
        <v>0</v>
      </c>
      <c r="E127" s="280"/>
      <c r="F127" s="280"/>
      <c r="G127" s="280"/>
      <c r="H127" s="281">
        <f t="shared" si="1"/>
        <v>0</v>
      </c>
    </row>
    <row r="128" spans="1:8" ht="32.25" customHeight="1">
      <c r="A128" s="276">
        <v>119</v>
      </c>
      <c r="B128" s="277" t="s">
        <v>450</v>
      </c>
      <c r="C128" s="278">
        <v>0</v>
      </c>
      <c r="D128" s="278">
        <v>0</v>
      </c>
      <c r="E128" s="280"/>
      <c r="F128" s="280"/>
      <c r="G128" s="280"/>
      <c r="H128" s="281">
        <f t="shared" si="1"/>
        <v>0</v>
      </c>
    </row>
    <row r="129" spans="1:8" ht="32.25" customHeight="1">
      <c r="A129" s="276">
        <v>120</v>
      </c>
      <c r="B129" s="277" t="s">
        <v>451</v>
      </c>
      <c r="C129" s="278">
        <v>0</v>
      </c>
      <c r="D129" s="278">
        <v>0</v>
      </c>
      <c r="E129" s="280"/>
      <c r="F129" s="280"/>
      <c r="G129" s="280"/>
      <c r="H129" s="281">
        <f t="shared" si="1"/>
        <v>0</v>
      </c>
    </row>
    <row r="130" spans="1:8" ht="32.25" customHeight="1">
      <c r="A130" s="276">
        <v>121</v>
      </c>
      <c r="B130" s="283" t="s">
        <v>452</v>
      </c>
      <c r="C130" s="284">
        <f>C111+C112+C113+C114+C115+C117+C118+C119+C121</f>
        <v>0</v>
      </c>
      <c r="D130" s="284">
        <f>D111+D112+D113+D114+D115+D117+D118+D119+D121</f>
        <v>0</v>
      </c>
      <c r="E130" s="284">
        <f>E111+E112+E113+E114+E115+E117+E118+E119+E121</f>
        <v>0</v>
      </c>
      <c r="F130" s="284">
        <f>F111+F112+F113+F114+F115+F117+F118+F119+F121</f>
        <v>0</v>
      </c>
      <c r="G130" s="284">
        <f>G111+G112+G113+G114+G115+G117+G118+G119+G121</f>
        <v>0</v>
      </c>
      <c r="H130" s="281">
        <f t="shared" si="1"/>
        <v>0</v>
      </c>
    </row>
    <row r="131" spans="1:8" ht="32.25" customHeight="1">
      <c r="A131" s="276">
        <v>122</v>
      </c>
      <c r="B131" s="277" t="s">
        <v>453</v>
      </c>
      <c r="C131" s="278">
        <v>0</v>
      </c>
      <c r="D131" s="278">
        <v>0</v>
      </c>
      <c r="E131" s="280"/>
      <c r="F131" s="280"/>
      <c r="G131" s="280"/>
      <c r="H131" s="281">
        <f t="shared" si="1"/>
        <v>0</v>
      </c>
    </row>
    <row r="132" spans="1:8" ht="32.25" customHeight="1">
      <c r="A132" s="276">
        <v>123</v>
      </c>
      <c r="B132" s="277" t="s">
        <v>454</v>
      </c>
      <c r="C132" s="278">
        <v>0</v>
      </c>
      <c r="D132" s="278">
        <v>0</v>
      </c>
      <c r="E132" s="280"/>
      <c r="F132" s="280"/>
      <c r="G132" s="280"/>
      <c r="H132" s="281">
        <f t="shared" si="1"/>
        <v>0</v>
      </c>
    </row>
    <row r="133" spans="1:8" ht="32.25" customHeight="1">
      <c r="A133" s="276">
        <v>124</v>
      </c>
      <c r="B133" s="277" t="s">
        <v>455</v>
      </c>
      <c r="C133" s="278">
        <v>0</v>
      </c>
      <c r="D133" s="278">
        <v>0</v>
      </c>
      <c r="E133" s="280"/>
      <c r="F133" s="280"/>
      <c r="G133" s="280"/>
      <c r="H133" s="281">
        <f t="shared" si="1"/>
        <v>0</v>
      </c>
    </row>
    <row r="134" spans="1:8" ht="32.25" customHeight="1">
      <c r="A134" s="276">
        <v>125</v>
      </c>
      <c r="B134" s="277" t="s">
        <v>456</v>
      </c>
      <c r="C134" s="278">
        <v>0</v>
      </c>
      <c r="D134" s="278">
        <v>0</v>
      </c>
      <c r="E134" s="280"/>
      <c r="F134" s="280"/>
      <c r="G134" s="280"/>
      <c r="H134" s="281">
        <f t="shared" si="1"/>
        <v>0</v>
      </c>
    </row>
    <row r="135" spans="1:8" ht="32.25" customHeight="1">
      <c r="A135" s="276">
        <v>126</v>
      </c>
      <c r="B135" s="277" t="s">
        <v>457</v>
      </c>
      <c r="C135" s="278">
        <v>0</v>
      </c>
      <c r="D135" s="278">
        <v>0</v>
      </c>
      <c r="E135" s="280"/>
      <c r="F135" s="280"/>
      <c r="G135" s="280"/>
      <c r="H135" s="281">
        <f t="shared" si="1"/>
        <v>0</v>
      </c>
    </row>
    <row r="136" spans="1:8" ht="32.25" customHeight="1">
      <c r="A136" s="276">
        <v>127</v>
      </c>
      <c r="B136" s="277" t="s">
        <v>458</v>
      </c>
      <c r="C136" s="278">
        <v>0</v>
      </c>
      <c r="D136" s="278">
        <v>0</v>
      </c>
      <c r="E136" s="280"/>
      <c r="F136" s="280"/>
      <c r="G136" s="280"/>
      <c r="H136" s="281">
        <f t="shared" si="1"/>
        <v>0</v>
      </c>
    </row>
    <row r="137" spans="1:8" ht="21" customHeight="1">
      <c r="A137" s="276">
        <v>128</v>
      </c>
      <c r="B137" s="277" t="s">
        <v>459</v>
      </c>
      <c r="C137" s="278">
        <v>0</v>
      </c>
      <c r="D137" s="278">
        <v>0</v>
      </c>
      <c r="E137" s="280"/>
      <c r="F137" s="280"/>
      <c r="G137" s="280"/>
      <c r="H137" s="281">
        <f t="shared" si="1"/>
        <v>0</v>
      </c>
    </row>
    <row r="138" spans="1:8" ht="21" customHeight="1">
      <c r="A138" s="276">
        <v>129</v>
      </c>
      <c r="B138" s="277" t="s">
        <v>460</v>
      </c>
      <c r="C138" s="278">
        <v>0</v>
      </c>
      <c r="D138" s="278">
        <v>0</v>
      </c>
      <c r="E138" s="280"/>
      <c r="F138" s="280"/>
      <c r="G138" s="280"/>
      <c r="H138" s="281">
        <f t="shared" si="1"/>
        <v>0</v>
      </c>
    </row>
    <row r="139" spans="1:8" ht="37.5" customHeight="1">
      <c r="A139" s="276">
        <v>130</v>
      </c>
      <c r="B139" s="277" t="s">
        <v>461</v>
      </c>
      <c r="C139" s="278">
        <v>0</v>
      </c>
      <c r="D139" s="278">
        <v>0</v>
      </c>
      <c r="E139" s="280"/>
      <c r="F139" s="280"/>
      <c r="G139" s="280"/>
      <c r="H139" s="281">
        <f t="shared" si="1"/>
        <v>0</v>
      </c>
    </row>
    <row r="140" spans="1:8" ht="37.5" customHeight="1">
      <c r="A140" s="276">
        <v>131</v>
      </c>
      <c r="B140" s="277" t="s">
        <v>462</v>
      </c>
      <c r="C140" s="278">
        <v>0</v>
      </c>
      <c r="D140" s="278">
        <v>0</v>
      </c>
      <c r="E140" s="280"/>
      <c r="F140" s="280"/>
      <c r="G140" s="280"/>
      <c r="H140" s="281">
        <f aca="true" t="shared" si="3" ref="H140:H166">E140+F140+G140</f>
        <v>0</v>
      </c>
    </row>
    <row r="141" spans="1:8" ht="37.5" customHeight="1">
      <c r="A141" s="276">
        <v>132</v>
      </c>
      <c r="B141" s="277" t="s">
        <v>463</v>
      </c>
      <c r="C141" s="278">
        <v>0</v>
      </c>
      <c r="D141" s="278">
        <v>0</v>
      </c>
      <c r="E141" s="280"/>
      <c r="F141" s="280"/>
      <c r="G141" s="280"/>
      <c r="H141" s="281">
        <f t="shared" si="3"/>
        <v>0</v>
      </c>
    </row>
    <row r="142" spans="1:8" ht="37.5" customHeight="1">
      <c r="A142" s="276">
        <v>133</v>
      </c>
      <c r="B142" s="277" t="s">
        <v>464</v>
      </c>
      <c r="C142" s="278">
        <v>0</v>
      </c>
      <c r="D142" s="278">
        <v>0</v>
      </c>
      <c r="E142" s="280"/>
      <c r="F142" s="280"/>
      <c r="G142" s="280"/>
      <c r="H142" s="281">
        <f t="shared" si="3"/>
        <v>0</v>
      </c>
    </row>
    <row r="143" spans="1:8" ht="37.5" customHeight="1">
      <c r="A143" s="276">
        <v>134</v>
      </c>
      <c r="B143" s="277" t="s">
        <v>465</v>
      </c>
      <c r="C143" s="278">
        <v>0</v>
      </c>
      <c r="D143" s="278">
        <v>0</v>
      </c>
      <c r="E143" s="280"/>
      <c r="F143" s="280"/>
      <c r="G143" s="280"/>
      <c r="H143" s="281">
        <f t="shared" si="3"/>
        <v>0</v>
      </c>
    </row>
    <row r="144" spans="1:8" ht="37.5" customHeight="1">
      <c r="A144" s="276">
        <v>135</v>
      </c>
      <c r="B144" s="277" t="s">
        <v>466</v>
      </c>
      <c r="C144" s="278">
        <v>0</v>
      </c>
      <c r="D144" s="278">
        <v>0</v>
      </c>
      <c r="E144" s="280"/>
      <c r="F144" s="280"/>
      <c r="G144" s="280"/>
      <c r="H144" s="281">
        <f t="shared" si="3"/>
        <v>0</v>
      </c>
    </row>
    <row r="145" spans="1:8" ht="37.5" customHeight="1">
      <c r="A145" s="276">
        <v>136</v>
      </c>
      <c r="B145" s="277" t="s">
        <v>467</v>
      </c>
      <c r="C145" s="278">
        <v>0</v>
      </c>
      <c r="D145" s="278">
        <v>0</v>
      </c>
      <c r="E145" s="280"/>
      <c r="F145" s="280"/>
      <c r="G145" s="280"/>
      <c r="H145" s="281">
        <f t="shared" si="3"/>
        <v>0</v>
      </c>
    </row>
    <row r="146" spans="1:8" ht="37.5" customHeight="1">
      <c r="A146" s="276">
        <v>137</v>
      </c>
      <c r="B146" s="277" t="s">
        <v>468</v>
      </c>
      <c r="C146" s="278">
        <v>0</v>
      </c>
      <c r="D146" s="278">
        <v>0</v>
      </c>
      <c r="E146" s="280"/>
      <c r="F146" s="280"/>
      <c r="G146" s="280"/>
      <c r="H146" s="281">
        <f t="shared" si="3"/>
        <v>0</v>
      </c>
    </row>
    <row r="147" spans="1:8" ht="37.5" customHeight="1">
      <c r="A147" s="276">
        <v>138</v>
      </c>
      <c r="B147" s="277" t="s">
        <v>469</v>
      </c>
      <c r="C147" s="278">
        <v>0</v>
      </c>
      <c r="D147" s="278">
        <v>0</v>
      </c>
      <c r="E147" s="280"/>
      <c r="F147" s="280"/>
      <c r="G147" s="280"/>
      <c r="H147" s="281">
        <f t="shared" si="3"/>
        <v>0</v>
      </c>
    </row>
    <row r="148" spans="1:8" ht="37.5" customHeight="1">
      <c r="A148" s="276">
        <v>139</v>
      </c>
      <c r="B148" s="277" t="s">
        <v>470</v>
      </c>
      <c r="C148" s="278">
        <v>0</v>
      </c>
      <c r="D148" s="278">
        <v>0</v>
      </c>
      <c r="E148" s="280"/>
      <c r="F148" s="280"/>
      <c r="G148" s="280"/>
      <c r="H148" s="281">
        <f t="shared" si="3"/>
        <v>0</v>
      </c>
    </row>
    <row r="149" spans="1:8" ht="37.5" customHeight="1">
      <c r="A149" s="276">
        <v>140</v>
      </c>
      <c r="B149" s="277" t="s">
        <v>471</v>
      </c>
      <c r="C149" s="278">
        <v>0</v>
      </c>
      <c r="D149" s="278">
        <v>0</v>
      </c>
      <c r="E149" s="280"/>
      <c r="F149" s="280"/>
      <c r="G149" s="280"/>
      <c r="H149" s="281">
        <f t="shared" si="3"/>
        <v>0</v>
      </c>
    </row>
    <row r="150" spans="1:8" ht="37.5" customHeight="1">
      <c r="A150" s="276">
        <v>141</v>
      </c>
      <c r="B150" s="283" t="s">
        <v>472</v>
      </c>
      <c r="C150" s="284">
        <v>0</v>
      </c>
      <c r="D150" s="284">
        <v>0</v>
      </c>
      <c r="E150" s="280"/>
      <c r="F150" s="280"/>
      <c r="G150" s="280"/>
      <c r="H150" s="281">
        <f t="shared" si="3"/>
        <v>0</v>
      </c>
    </row>
    <row r="151" spans="1:8" ht="21" customHeight="1">
      <c r="A151" s="276">
        <v>142</v>
      </c>
      <c r="B151" s="277" t="s">
        <v>473</v>
      </c>
      <c r="C151" s="278">
        <v>0</v>
      </c>
      <c r="D151" s="278">
        <v>0</v>
      </c>
      <c r="E151" s="280">
        <v>0</v>
      </c>
      <c r="F151" s="280"/>
      <c r="G151" s="280"/>
      <c r="H151" s="281">
        <f t="shared" si="3"/>
        <v>0</v>
      </c>
    </row>
    <row r="152" spans="1:8" ht="21" customHeight="1">
      <c r="A152" s="276">
        <v>143</v>
      </c>
      <c r="B152" s="277" t="s">
        <v>474</v>
      </c>
      <c r="C152" s="278">
        <v>0</v>
      </c>
      <c r="D152" s="278">
        <v>0</v>
      </c>
      <c r="E152" s="280"/>
      <c r="F152" s="280"/>
      <c r="G152" s="280"/>
      <c r="H152" s="281">
        <f t="shared" si="3"/>
        <v>0</v>
      </c>
    </row>
    <row r="153" spans="1:8" ht="21" customHeight="1">
      <c r="A153" s="276">
        <v>144</v>
      </c>
      <c r="B153" s="277" t="s">
        <v>475</v>
      </c>
      <c r="C153" s="278">
        <v>0</v>
      </c>
      <c r="D153" s="278">
        <v>0</v>
      </c>
      <c r="E153" s="280"/>
      <c r="F153" s="280"/>
      <c r="G153" s="280"/>
      <c r="H153" s="281">
        <f t="shared" si="3"/>
        <v>0</v>
      </c>
    </row>
    <row r="154" spans="1:8" ht="21" customHeight="1">
      <c r="A154" s="276">
        <v>145</v>
      </c>
      <c r="B154" s="277" t="s">
        <v>476</v>
      </c>
      <c r="C154" s="278">
        <v>0</v>
      </c>
      <c r="D154" s="278">
        <v>0</v>
      </c>
      <c r="E154" s="280"/>
      <c r="F154" s="280"/>
      <c r="G154" s="280"/>
      <c r="H154" s="281">
        <f t="shared" si="3"/>
        <v>0</v>
      </c>
    </row>
    <row r="155" spans="1:8" ht="36.75" customHeight="1">
      <c r="A155" s="276">
        <v>146</v>
      </c>
      <c r="B155" s="277" t="s">
        <v>477</v>
      </c>
      <c r="C155" s="278">
        <v>0</v>
      </c>
      <c r="D155" s="278">
        <v>0</v>
      </c>
      <c r="E155" s="280"/>
      <c r="F155" s="280"/>
      <c r="G155" s="280"/>
      <c r="H155" s="281">
        <f t="shared" si="3"/>
        <v>0</v>
      </c>
    </row>
    <row r="156" spans="1:8" ht="36.75" customHeight="1">
      <c r="A156" s="276">
        <v>147</v>
      </c>
      <c r="B156" s="277" t="s">
        <v>478</v>
      </c>
      <c r="C156" s="278">
        <v>0</v>
      </c>
      <c r="D156" s="278">
        <v>0</v>
      </c>
      <c r="E156" s="280"/>
      <c r="F156" s="280"/>
      <c r="G156" s="280"/>
      <c r="H156" s="281">
        <f t="shared" si="3"/>
        <v>0</v>
      </c>
    </row>
    <row r="157" spans="1:8" ht="36.75" customHeight="1">
      <c r="A157" s="276">
        <v>148</v>
      </c>
      <c r="B157" s="277" t="s">
        <v>479</v>
      </c>
      <c r="C157" s="278">
        <v>0</v>
      </c>
      <c r="D157" s="278">
        <v>0</v>
      </c>
      <c r="E157" s="280"/>
      <c r="F157" s="280"/>
      <c r="G157" s="280"/>
      <c r="H157" s="281">
        <f t="shared" si="3"/>
        <v>0</v>
      </c>
    </row>
    <row r="158" spans="1:8" ht="36.75" customHeight="1">
      <c r="A158" s="276">
        <v>149</v>
      </c>
      <c r="B158" s="283" t="s">
        <v>480</v>
      </c>
      <c r="C158" s="288">
        <f>C151+C152+C153+C154+C155+C156+C157</f>
        <v>0</v>
      </c>
      <c r="D158" s="288">
        <f>D151+D152+D153+D154+D155+D156+D157</f>
        <v>0</v>
      </c>
      <c r="E158" s="288">
        <f>E151+E152+E153+E154+E155+E156+E157</f>
        <v>0</v>
      </c>
      <c r="F158" s="288">
        <f>F151+F152+F153+F154+F155+F156+F157</f>
        <v>0</v>
      </c>
      <c r="G158" s="288">
        <f>G151+G152+G153+G154+G155+G156+G157</f>
        <v>0</v>
      </c>
      <c r="H158" s="289">
        <f t="shared" si="3"/>
        <v>0</v>
      </c>
    </row>
    <row r="159" spans="1:8" ht="21" customHeight="1">
      <c r="A159" s="276">
        <v>150</v>
      </c>
      <c r="B159" s="283" t="s">
        <v>481</v>
      </c>
      <c r="C159" s="284">
        <f>C150+C130+C158</f>
        <v>0</v>
      </c>
      <c r="D159" s="284">
        <f>D150+D130+D158</f>
        <v>0</v>
      </c>
      <c r="E159" s="284">
        <f>E150+E130+E158</f>
        <v>0</v>
      </c>
      <c r="F159" s="284">
        <f>F150+F130+F158</f>
        <v>0</v>
      </c>
      <c r="G159" s="284">
        <f>G150+G130+G158</f>
        <v>0</v>
      </c>
      <c r="H159" s="281">
        <f t="shared" si="3"/>
        <v>0</v>
      </c>
    </row>
    <row r="160" spans="1:8" ht="21" customHeight="1">
      <c r="A160" s="276">
        <v>151</v>
      </c>
      <c r="B160" s="283" t="s">
        <v>482</v>
      </c>
      <c r="C160" s="284">
        <v>0</v>
      </c>
      <c r="D160" s="284">
        <v>0</v>
      </c>
      <c r="E160" s="280"/>
      <c r="F160" s="280"/>
      <c r="G160" s="280"/>
      <c r="H160" s="281">
        <f t="shared" si="3"/>
        <v>0</v>
      </c>
    </row>
    <row r="161" spans="1:8" ht="21" customHeight="1">
      <c r="A161" s="276">
        <v>152</v>
      </c>
      <c r="B161" s="283" t="s">
        <v>483</v>
      </c>
      <c r="C161" s="284">
        <v>0</v>
      </c>
      <c r="D161" s="284">
        <v>0</v>
      </c>
      <c r="E161" s="280"/>
      <c r="F161" s="280"/>
      <c r="G161" s="280"/>
      <c r="H161" s="281">
        <f t="shared" si="3"/>
        <v>0</v>
      </c>
    </row>
    <row r="162" spans="1:8" ht="21" customHeight="1">
      <c r="A162" s="276">
        <v>153</v>
      </c>
      <c r="B162" s="277" t="s">
        <v>484</v>
      </c>
      <c r="C162" s="278">
        <v>0</v>
      </c>
      <c r="D162" s="278">
        <v>0</v>
      </c>
      <c r="E162" s="280"/>
      <c r="F162" s="280"/>
      <c r="G162" s="280"/>
      <c r="H162" s="281">
        <f t="shared" si="3"/>
        <v>0</v>
      </c>
    </row>
    <row r="163" spans="1:8" ht="21" customHeight="1">
      <c r="A163" s="276">
        <v>154</v>
      </c>
      <c r="B163" s="277" t="s">
        <v>485</v>
      </c>
      <c r="C163" s="278">
        <v>4507</v>
      </c>
      <c r="D163" s="278">
        <v>3640</v>
      </c>
      <c r="E163" s="280">
        <v>3640</v>
      </c>
      <c r="F163" s="280">
        <v>0</v>
      </c>
      <c r="G163" s="280">
        <v>0</v>
      </c>
      <c r="H163" s="281">
        <f t="shared" si="3"/>
        <v>3640</v>
      </c>
    </row>
    <row r="164" spans="1:8" ht="21" customHeight="1">
      <c r="A164" s="276">
        <v>155</v>
      </c>
      <c r="B164" s="277" t="s">
        <v>486</v>
      </c>
      <c r="C164" s="278">
        <v>0</v>
      </c>
      <c r="D164" s="278">
        <v>0</v>
      </c>
      <c r="E164" s="280"/>
      <c r="F164" s="280"/>
      <c r="G164" s="280"/>
      <c r="H164" s="281">
        <f t="shared" si="3"/>
        <v>0</v>
      </c>
    </row>
    <row r="165" spans="1:8" ht="21" customHeight="1">
      <c r="A165" s="276">
        <v>156</v>
      </c>
      <c r="B165" s="283" t="s">
        <v>487</v>
      </c>
      <c r="C165" s="288">
        <f>C162+C163+C164</f>
        <v>4507</v>
      </c>
      <c r="D165" s="288">
        <f>D162+D163+D164</f>
        <v>3640</v>
      </c>
      <c r="E165" s="288">
        <f>E162+E163+E164</f>
        <v>3640</v>
      </c>
      <c r="F165" s="288">
        <f>F162+F163+F164</f>
        <v>0</v>
      </c>
      <c r="G165" s="288">
        <f>G162+G163+G164</f>
        <v>0</v>
      </c>
      <c r="H165" s="289">
        <f t="shared" si="3"/>
        <v>3640</v>
      </c>
    </row>
    <row r="166" spans="1:8" ht="21" customHeight="1" thickBot="1">
      <c r="A166" s="276">
        <v>157</v>
      </c>
      <c r="B166" s="287" t="s">
        <v>488</v>
      </c>
      <c r="C166" s="290">
        <f>C110+C159+C160+C161+C165</f>
        <v>337650</v>
      </c>
      <c r="D166" s="290">
        <f>D110+D159+D160+D161+D165</f>
        <v>257545</v>
      </c>
      <c r="E166" s="290">
        <f>E110+E159+E160+E161+E165</f>
        <v>257545</v>
      </c>
      <c r="F166" s="290">
        <f>F110+F159+F160+F161+F165</f>
        <v>0</v>
      </c>
      <c r="G166" s="290">
        <f>G110+G159+G160+G161+G165</f>
        <v>0</v>
      </c>
      <c r="H166" s="291">
        <f t="shared" si="3"/>
        <v>257545</v>
      </c>
    </row>
  </sheetData>
  <sheetProtection/>
  <mergeCells count="8">
    <mergeCell ref="A5:D5"/>
    <mergeCell ref="E5:E8"/>
    <mergeCell ref="F5:F8"/>
    <mergeCell ref="G5:G8"/>
    <mergeCell ref="H5:H8"/>
    <mergeCell ref="A7:B8"/>
    <mergeCell ref="C6:C8"/>
    <mergeCell ref="D6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headerFooter>
    <oddHeader>&amp;C.../2020 (VI....) számú határozat
a Marcali Kistérségi Többcélú Társulás
2019. évi költségvetésének teljesítéséről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2:M9"/>
  <sheetViews>
    <sheetView workbookViewId="0" topLeftCell="A1">
      <selection activeCell="C4" sqref="C4"/>
    </sheetView>
  </sheetViews>
  <sheetFormatPr defaultColWidth="9.140625" defaultRowHeight="15"/>
  <cols>
    <col min="3" max="3" width="33.140625" style="0" customWidth="1"/>
    <col min="4" max="4" width="18.7109375" style="0" customWidth="1"/>
    <col min="5" max="5" width="20.57421875" style="0" customWidth="1"/>
    <col min="6" max="6" width="27.00390625" style="0" customWidth="1"/>
  </cols>
  <sheetData>
    <row r="2" ht="14.25">
      <c r="B2" t="s">
        <v>544</v>
      </c>
    </row>
    <row r="3" spans="2:13" ht="14.25">
      <c r="B3" s="461" t="s">
        <v>545</v>
      </c>
      <c r="C3" s="461"/>
      <c r="D3" s="461"/>
      <c r="E3" s="461"/>
      <c r="F3" s="461"/>
      <c r="G3" s="342"/>
      <c r="H3" s="342"/>
      <c r="I3" s="342"/>
      <c r="J3" s="342"/>
      <c r="K3" s="342"/>
      <c r="L3" s="342"/>
      <c r="M3" s="342"/>
    </row>
    <row r="5" ht="15" thickBot="1">
      <c r="F5" s="11" t="s">
        <v>20</v>
      </c>
    </row>
    <row r="6" spans="2:6" ht="42.75">
      <c r="B6" s="346" t="s">
        <v>519</v>
      </c>
      <c r="C6" s="347" t="s">
        <v>546</v>
      </c>
      <c r="D6" s="348" t="s">
        <v>548</v>
      </c>
      <c r="E6" s="347" t="s">
        <v>547</v>
      </c>
      <c r="F6" s="349" t="s">
        <v>594</v>
      </c>
    </row>
    <row r="7" spans="2:6" ht="28.5">
      <c r="B7" s="380" t="s">
        <v>13</v>
      </c>
      <c r="C7" s="383" t="s">
        <v>575</v>
      </c>
      <c r="D7" s="384">
        <v>0.5</v>
      </c>
      <c r="E7" s="381">
        <v>100</v>
      </c>
      <c r="F7" s="382">
        <v>0</v>
      </c>
    </row>
    <row r="8" spans="2:6" ht="28.5">
      <c r="B8" s="377" t="s">
        <v>14</v>
      </c>
      <c r="C8" s="343" t="s">
        <v>549</v>
      </c>
      <c r="D8" s="344">
        <v>32</v>
      </c>
      <c r="E8" s="212">
        <v>4800</v>
      </c>
      <c r="F8" s="345">
        <v>0</v>
      </c>
    </row>
    <row r="9" spans="2:6" ht="15" thickBot="1">
      <c r="B9" s="350" t="s">
        <v>1</v>
      </c>
      <c r="C9" s="351" t="s">
        <v>550</v>
      </c>
      <c r="D9" s="351" t="s">
        <v>550</v>
      </c>
      <c r="E9" s="352">
        <f>SUM(E7:E8)</f>
        <v>4900</v>
      </c>
      <c r="F9" s="353">
        <f>SUM(F8)</f>
        <v>0</v>
      </c>
    </row>
  </sheetData>
  <sheetProtection/>
  <mergeCells count="1"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&amp;C.../2021 (V.28.) számú határozat
a Marcali Kistérségi Többcélú Társulás
2020. évi költségvetésének teljesítéséről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J32"/>
  <sheetViews>
    <sheetView workbookViewId="0" topLeftCell="A1">
      <selection activeCell="H2" sqref="H2"/>
    </sheetView>
  </sheetViews>
  <sheetFormatPr defaultColWidth="9.140625" defaultRowHeight="15"/>
  <cols>
    <col min="1" max="1" width="34.140625" style="0" customWidth="1"/>
    <col min="9" max="9" width="10.00390625" style="0" customWidth="1"/>
  </cols>
  <sheetData>
    <row r="2" ht="14.25">
      <c r="A2" t="s">
        <v>562</v>
      </c>
    </row>
    <row r="3" ht="15" thickBot="1">
      <c r="J3" s="11" t="s">
        <v>551</v>
      </c>
    </row>
    <row r="4" spans="1:10" ht="15" thickBot="1">
      <c r="A4" s="354" t="s">
        <v>220</v>
      </c>
      <c r="B4" s="462"/>
      <c r="C4" s="463"/>
      <c r="D4" s="463"/>
      <c r="E4" s="463"/>
      <c r="F4" s="463"/>
      <c r="G4" s="463"/>
      <c r="H4" s="463"/>
      <c r="I4" s="464"/>
      <c r="J4" s="356" t="s">
        <v>1</v>
      </c>
    </row>
    <row r="5" spans="1:10" ht="42.75">
      <c r="A5" s="357"/>
      <c r="B5" s="355" t="s">
        <v>552</v>
      </c>
      <c r="C5" s="358" t="s">
        <v>13</v>
      </c>
      <c r="D5" s="358" t="s">
        <v>14</v>
      </c>
      <c r="E5" s="358" t="s">
        <v>15</v>
      </c>
      <c r="F5" s="358" t="s">
        <v>204</v>
      </c>
      <c r="G5" s="358" t="s">
        <v>205</v>
      </c>
      <c r="H5" s="358" t="s">
        <v>206</v>
      </c>
      <c r="I5" s="359" t="s">
        <v>553</v>
      </c>
      <c r="J5" s="360"/>
    </row>
    <row r="6" spans="1:10" ht="14.25">
      <c r="A6" s="361" t="s">
        <v>554</v>
      </c>
      <c r="B6" s="344">
        <v>0</v>
      </c>
      <c r="C6" s="344">
        <v>0</v>
      </c>
      <c r="D6" s="344">
        <v>0</v>
      </c>
      <c r="E6" s="344">
        <v>0</v>
      </c>
      <c r="F6" s="344">
        <v>0</v>
      </c>
      <c r="G6" s="344">
        <v>0</v>
      </c>
      <c r="H6" s="344">
        <v>0</v>
      </c>
      <c r="I6" s="344">
        <v>0</v>
      </c>
      <c r="J6" s="362">
        <f>SUM(B6:I6)</f>
        <v>0</v>
      </c>
    </row>
    <row r="7" spans="1:10" ht="14.25">
      <c r="A7" s="361" t="s">
        <v>555</v>
      </c>
      <c r="B7" s="344">
        <v>0</v>
      </c>
      <c r="C7" s="344">
        <v>0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62">
        <f aca="true" t="shared" si="0" ref="J7:J13">SUM(B7:I7)</f>
        <v>0</v>
      </c>
    </row>
    <row r="8" spans="1:10" ht="14.25">
      <c r="A8" s="361" t="s">
        <v>556</v>
      </c>
      <c r="B8" s="344">
        <v>0</v>
      </c>
      <c r="C8" s="344">
        <v>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62">
        <f t="shared" si="0"/>
        <v>0</v>
      </c>
    </row>
    <row r="9" spans="1:10" ht="42.75">
      <c r="A9" s="361" t="s">
        <v>557</v>
      </c>
      <c r="B9" s="344">
        <v>0</v>
      </c>
      <c r="C9" s="344">
        <v>21420</v>
      </c>
      <c r="D9" s="344">
        <v>10710</v>
      </c>
      <c r="E9" s="344">
        <v>10710</v>
      </c>
      <c r="F9" s="344">
        <v>10710</v>
      </c>
      <c r="G9" s="344">
        <v>10710</v>
      </c>
      <c r="H9" s="344">
        <v>9230</v>
      </c>
      <c r="I9" s="344">
        <v>0</v>
      </c>
      <c r="J9" s="362">
        <f t="shared" si="0"/>
        <v>73490</v>
      </c>
    </row>
    <row r="10" spans="1:10" ht="14.25">
      <c r="A10" s="361" t="s">
        <v>558</v>
      </c>
      <c r="B10" s="344">
        <v>0</v>
      </c>
      <c r="C10" s="344">
        <v>0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62">
        <f t="shared" si="0"/>
        <v>0</v>
      </c>
    </row>
    <row r="11" spans="1:10" ht="28.5">
      <c r="A11" s="361" t="s">
        <v>559</v>
      </c>
      <c r="B11" s="344">
        <v>0</v>
      </c>
      <c r="C11" s="344">
        <v>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62">
        <f t="shared" si="0"/>
        <v>0</v>
      </c>
    </row>
    <row r="12" spans="1:10" ht="28.5">
      <c r="A12" s="361" t="s">
        <v>560</v>
      </c>
      <c r="B12" s="344">
        <v>0</v>
      </c>
      <c r="C12" s="344">
        <v>0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62">
        <f t="shared" si="0"/>
        <v>0</v>
      </c>
    </row>
    <row r="13" spans="1:10" ht="15" thickBot="1">
      <c r="A13" s="350" t="s">
        <v>561</v>
      </c>
      <c r="B13" s="363">
        <f>SUM(B6:B12)</f>
        <v>0</v>
      </c>
      <c r="C13" s="363">
        <f aca="true" t="shared" si="1" ref="C13:I13">SUM(C6:C12)</f>
        <v>21420</v>
      </c>
      <c r="D13" s="363">
        <f t="shared" si="1"/>
        <v>10710</v>
      </c>
      <c r="E13" s="363">
        <f t="shared" si="1"/>
        <v>10710</v>
      </c>
      <c r="F13" s="363">
        <f t="shared" si="1"/>
        <v>10710</v>
      </c>
      <c r="G13" s="363">
        <f t="shared" si="1"/>
        <v>10710</v>
      </c>
      <c r="H13" s="363">
        <f t="shared" si="1"/>
        <v>9230</v>
      </c>
      <c r="I13" s="363">
        <f t="shared" si="1"/>
        <v>0</v>
      </c>
      <c r="J13" s="364">
        <f t="shared" si="0"/>
        <v>73490</v>
      </c>
    </row>
    <row r="14" spans="1:10" ht="15" thickBot="1">
      <c r="A14" s="365" t="s">
        <v>563</v>
      </c>
      <c r="B14" s="366">
        <v>0</v>
      </c>
      <c r="C14" s="366">
        <v>0</v>
      </c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</row>
    <row r="15" spans="1:10" ht="27.75" thickBot="1">
      <c r="A15" s="367" t="s">
        <v>564</v>
      </c>
      <c r="B15" s="368">
        <v>0</v>
      </c>
      <c r="C15" s="368">
        <v>0</v>
      </c>
      <c r="D15" s="368">
        <v>0</v>
      </c>
      <c r="E15" s="368">
        <v>0</v>
      </c>
      <c r="F15" s="368">
        <v>0</v>
      </c>
      <c r="G15" s="368">
        <v>0</v>
      </c>
      <c r="H15" s="368">
        <v>0</v>
      </c>
      <c r="I15" s="368">
        <v>0</v>
      </c>
      <c r="J15" s="368">
        <v>0</v>
      </c>
    </row>
    <row r="16" spans="1:10" ht="27.75" thickBot="1">
      <c r="A16" s="367" t="s">
        <v>565</v>
      </c>
      <c r="B16" s="368">
        <v>0</v>
      </c>
      <c r="C16" s="368">
        <v>0</v>
      </c>
      <c r="D16" s="368">
        <v>0</v>
      </c>
      <c r="E16" s="368">
        <v>0</v>
      </c>
      <c r="F16" s="368">
        <v>0</v>
      </c>
      <c r="G16" s="368">
        <v>0</v>
      </c>
      <c r="H16" s="368">
        <v>0</v>
      </c>
      <c r="I16" s="368">
        <v>0</v>
      </c>
      <c r="J16" s="368">
        <v>0</v>
      </c>
    </row>
    <row r="17" spans="1:10" ht="15" thickBot="1">
      <c r="A17" s="367" t="s">
        <v>566</v>
      </c>
      <c r="B17" s="368">
        <v>0</v>
      </c>
      <c r="C17" s="368">
        <v>0</v>
      </c>
      <c r="D17" s="368">
        <v>0</v>
      </c>
      <c r="E17" s="368">
        <v>0</v>
      </c>
      <c r="F17" s="368">
        <v>0</v>
      </c>
      <c r="G17" s="368">
        <v>0</v>
      </c>
      <c r="H17" s="368">
        <v>0</v>
      </c>
      <c r="I17" s="368">
        <v>0</v>
      </c>
      <c r="J17" s="368">
        <v>0</v>
      </c>
    </row>
    <row r="18" spans="1:10" ht="15" thickBot="1">
      <c r="A18" s="367" t="s">
        <v>567</v>
      </c>
      <c r="B18" s="368">
        <v>0</v>
      </c>
      <c r="C18" s="368">
        <v>0</v>
      </c>
      <c r="D18" s="368">
        <v>0</v>
      </c>
      <c r="E18" s="368">
        <v>0</v>
      </c>
      <c r="F18" s="368">
        <v>0</v>
      </c>
      <c r="G18" s="368">
        <v>0</v>
      </c>
      <c r="H18" s="368">
        <v>0</v>
      </c>
      <c r="I18" s="368">
        <v>0</v>
      </c>
      <c r="J18" s="368">
        <v>0</v>
      </c>
    </row>
    <row r="19" spans="1:10" ht="15" thickBot="1">
      <c r="A19" s="367" t="s">
        <v>568</v>
      </c>
      <c r="B19" s="368">
        <v>0</v>
      </c>
      <c r="C19" s="368">
        <v>0</v>
      </c>
      <c r="D19" s="368">
        <v>0</v>
      </c>
      <c r="E19" s="368">
        <v>0</v>
      </c>
      <c r="F19" s="368">
        <v>0</v>
      </c>
      <c r="G19" s="368">
        <v>0</v>
      </c>
      <c r="H19" s="368">
        <v>0</v>
      </c>
      <c r="I19" s="368">
        <v>0</v>
      </c>
      <c r="J19" s="368">
        <v>0</v>
      </c>
    </row>
    <row r="20" spans="1:10" ht="15" thickBot="1">
      <c r="A20" s="367" t="s">
        <v>569</v>
      </c>
      <c r="B20" s="368">
        <v>0</v>
      </c>
      <c r="C20" s="368">
        <v>0</v>
      </c>
      <c r="D20" s="368">
        <v>0</v>
      </c>
      <c r="E20" s="368">
        <v>0</v>
      </c>
      <c r="F20" s="368">
        <v>0</v>
      </c>
      <c r="G20" s="368">
        <v>0</v>
      </c>
      <c r="H20" s="368">
        <v>0</v>
      </c>
      <c r="I20" s="368">
        <v>0</v>
      </c>
      <c r="J20" s="368">
        <v>0</v>
      </c>
    </row>
    <row r="21" spans="1:10" ht="27.75" thickBot="1">
      <c r="A21" s="367" t="s">
        <v>570</v>
      </c>
      <c r="B21" s="368">
        <v>0</v>
      </c>
      <c r="C21" s="368">
        <v>0</v>
      </c>
      <c r="D21" s="368">
        <v>0</v>
      </c>
      <c r="E21" s="368">
        <v>0</v>
      </c>
      <c r="F21" s="368">
        <v>0</v>
      </c>
      <c r="G21" s="368">
        <v>0</v>
      </c>
      <c r="H21" s="368">
        <v>0</v>
      </c>
      <c r="I21" s="368">
        <v>0</v>
      </c>
      <c r="J21" s="368">
        <v>0</v>
      </c>
    </row>
    <row r="22" spans="1:10" ht="42" thickBot="1">
      <c r="A22" s="369" t="s">
        <v>571</v>
      </c>
      <c r="B22" s="366">
        <v>0</v>
      </c>
      <c r="C22" s="366">
        <v>0</v>
      </c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</row>
    <row r="23" spans="1:10" ht="27.75" thickBot="1">
      <c r="A23" s="367" t="s">
        <v>564</v>
      </c>
      <c r="B23" s="368">
        <v>0</v>
      </c>
      <c r="C23" s="368">
        <v>0</v>
      </c>
      <c r="D23" s="368">
        <v>0</v>
      </c>
      <c r="E23" s="368">
        <v>0</v>
      </c>
      <c r="F23" s="368">
        <v>0</v>
      </c>
      <c r="G23" s="368">
        <v>0</v>
      </c>
      <c r="H23" s="368">
        <v>0</v>
      </c>
      <c r="I23" s="368">
        <v>0</v>
      </c>
      <c r="J23" s="368">
        <v>0</v>
      </c>
    </row>
    <row r="24" spans="1:10" ht="27.75" thickBot="1">
      <c r="A24" s="367" t="s">
        <v>565</v>
      </c>
      <c r="B24" s="368">
        <v>0</v>
      </c>
      <c r="C24" s="368">
        <v>0</v>
      </c>
      <c r="D24" s="368">
        <v>0</v>
      </c>
      <c r="E24" s="368">
        <v>0</v>
      </c>
      <c r="F24" s="368">
        <v>0</v>
      </c>
      <c r="G24" s="368">
        <v>0</v>
      </c>
      <c r="H24" s="368">
        <v>0</v>
      </c>
      <c r="I24" s="368">
        <v>0</v>
      </c>
      <c r="J24" s="368">
        <v>0</v>
      </c>
    </row>
    <row r="25" spans="1:10" ht="15" thickBot="1">
      <c r="A25" s="367" t="s">
        <v>566</v>
      </c>
      <c r="B25" s="368">
        <v>0</v>
      </c>
      <c r="C25" s="368">
        <v>0</v>
      </c>
      <c r="D25" s="368">
        <v>0</v>
      </c>
      <c r="E25" s="368">
        <v>0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</row>
    <row r="26" spans="1:10" ht="15" thickBot="1">
      <c r="A26" s="367" t="s">
        <v>567</v>
      </c>
      <c r="B26" s="368">
        <v>0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</row>
    <row r="27" spans="1:10" ht="15" thickBot="1">
      <c r="A27" s="367" t="s">
        <v>568</v>
      </c>
      <c r="B27" s="368">
        <v>0</v>
      </c>
      <c r="C27" s="368">
        <v>0</v>
      </c>
      <c r="D27" s="368">
        <v>0</v>
      </c>
      <c r="E27" s="368">
        <v>0</v>
      </c>
      <c r="F27" s="368">
        <v>0</v>
      </c>
      <c r="G27" s="368">
        <v>0</v>
      </c>
      <c r="H27" s="368">
        <v>0</v>
      </c>
      <c r="I27" s="368">
        <v>0</v>
      </c>
      <c r="J27" s="368">
        <v>0</v>
      </c>
    </row>
    <row r="28" spans="1:10" ht="15" thickBot="1">
      <c r="A28" s="367" t="s">
        <v>569</v>
      </c>
      <c r="B28" s="368">
        <v>0</v>
      </c>
      <c r="C28" s="368">
        <v>0</v>
      </c>
      <c r="D28" s="368">
        <v>0</v>
      </c>
      <c r="E28" s="368">
        <v>0</v>
      </c>
      <c r="F28" s="368">
        <v>0</v>
      </c>
      <c r="G28" s="368">
        <v>0</v>
      </c>
      <c r="H28" s="368">
        <v>0</v>
      </c>
      <c r="I28" s="368">
        <v>0</v>
      </c>
      <c r="J28" s="368">
        <v>0</v>
      </c>
    </row>
    <row r="29" spans="1:10" ht="27.75" thickBot="1">
      <c r="A29" s="370" t="s">
        <v>570</v>
      </c>
      <c r="B29" s="368">
        <v>0</v>
      </c>
      <c r="C29" s="368">
        <v>0</v>
      </c>
      <c r="D29" s="368">
        <v>0</v>
      </c>
      <c r="E29" s="368">
        <v>0</v>
      </c>
      <c r="F29" s="368">
        <v>0</v>
      </c>
      <c r="G29" s="368">
        <v>0</v>
      </c>
      <c r="H29" s="368">
        <v>0</v>
      </c>
      <c r="I29" s="368">
        <v>0</v>
      </c>
      <c r="J29" s="371">
        <v>0</v>
      </c>
    </row>
    <row r="30" spans="1:10" ht="27.75" thickBot="1">
      <c r="A30" s="372" t="s">
        <v>572</v>
      </c>
      <c r="B30" s="366">
        <v>0</v>
      </c>
      <c r="C30" s="366">
        <v>0</v>
      </c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73">
        <v>0</v>
      </c>
    </row>
    <row r="31" spans="1:10" ht="27.75" thickBot="1">
      <c r="A31" s="369" t="s">
        <v>573</v>
      </c>
      <c r="B31" s="366">
        <v>0</v>
      </c>
      <c r="C31" s="366">
        <v>0</v>
      </c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</row>
    <row r="32" spans="1:10" ht="27.75" thickBot="1">
      <c r="A32" s="369" t="s">
        <v>574</v>
      </c>
      <c r="B32" s="374"/>
      <c r="C32" s="374"/>
      <c r="D32" s="374"/>
      <c r="E32" s="374"/>
      <c r="F32" s="374"/>
      <c r="G32" s="374"/>
      <c r="H32" s="374"/>
      <c r="I32" s="374"/>
      <c r="J32" s="374"/>
    </row>
  </sheetData>
  <sheetProtection/>
  <mergeCells count="1">
    <mergeCell ref="B4:I4"/>
  </mergeCells>
  <printOptions/>
  <pageMargins left="0.7" right="0.7" top="0.75" bottom="0.75" header="0.3" footer="0.3"/>
  <pageSetup horizontalDpi="600" verticalDpi="600" orientation="landscape" paperSize="9" scale="69" r:id="rId1"/>
  <headerFooter>
    <oddHeader>&amp;C.../2021 (V.28.) számú határozat
a Marcali Kistérségi Többcélú Társulás
2020. évi költségvetésének teljesítéséről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O27"/>
  <sheetViews>
    <sheetView zoomScale="80" zoomScaleNormal="80" zoomScaleSheetLayoutView="80" workbookViewId="0" topLeftCell="A1">
      <selection activeCell="J7" sqref="J7"/>
    </sheetView>
  </sheetViews>
  <sheetFormatPr defaultColWidth="9.140625" defaultRowHeight="15"/>
  <cols>
    <col min="1" max="1" width="40.7109375" style="0" customWidth="1"/>
    <col min="2" max="7" width="17.28125" style="0" customWidth="1"/>
    <col min="8" max="13" width="18.140625" style="0" customWidth="1"/>
  </cols>
  <sheetData>
    <row r="2" spans="1:13" ht="15.75" thickBot="1">
      <c r="A2" s="4" t="s">
        <v>36</v>
      </c>
      <c r="B2" s="4"/>
      <c r="C2" s="4"/>
      <c r="D2" s="4"/>
      <c r="E2" s="4"/>
      <c r="F2" s="4"/>
      <c r="G2" s="393" t="s">
        <v>20</v>
      </c>
      <c r="H2" s="4"/>
      <c r="I2" s="4"/>
      <c r="J2" s="4"/>
      <c r="K2" s="4"/>
      <c r="L2" s="4"/>
      <c r="M2" s="16" t="s">
        <v>20</v>
      </c>
    </row>
    <row r="3" spans="1:13" ht="67.5" customHeight="1">
      <c r="A3" s="47" t="s">
        <v>34</v>
      </c>
      <c r="B3" s="42" t="s">
        <v>592</v>
      </c>
      <c r="C3" s="75" t="s">
        <v>581</v>
      </c>
      <c r="D3" s="42" t="s">
        <v>582</v>
      </c>
      <c r="E3" s="75" t="s">
        <v>583</v>
      </c>
      <c r="F3" s="42" t="s">
        <v>584</v>
      </c>
      <c r="G3" s="75" t="s">
        <v>585</v>
      </c>
      <c r="H3" s="75" t="s">
        <v>586</v>
      </c>
      <c r="I3" s="42" t="s">
        <v>587</v>
      </c>
      <c r="J3" s="75" t="s">
        <v>588</v>
      </c>
      <c r="K3" s="76" t="s">
        <v>593</v>
      </c>
      <c r="L3" s="76" t="s">
        <v>590</v>
      </c>
      <c r="M3" s="135" t="s">
        <v>591</v>
      </c>
    </row>
    <row r="4" spans="1:13" ht="15">
      <c r="A4" s="20" t="s">
        <v>27</v>
      </c>
      <c r="B4" s="13">
        <f>SUM(B5:B11)-B8</f>
        <v>144359</v>
      </c>
      <c r="C4" s="13">
        <f>SUM(C5:C11)-C8</f>
        <v>128137</v>
      </c>
      <c r="D4" s="136">
        <f aca="true" t="shared" si="0" ref="D4:D23">IF(B4&gt;0,C4/B4,"  ")</f>
        <v>0.8876273734232019</v>
      </c>
      <c r="E4" s="13">
        <f>SUM(E5:E11)-E8</f>
        <v>483063</v>
      </c>
      <c r="F4" s="13">
        <f>SUM(F5:F11)-F8</f>
        <v>433569</v>
      </c>
      <c r="G4" s="136">
        <f aca="true" t="shared" si="1" ref="G4:G23">IF(E4&gt;0,F4/E4,"  ")</f>
        <v>0.8975413144869303</v>
      </c>
      <c r="H4" s="13">
        <f>SUM(H5:H11)-H8</f>
        <v>530543</v>
      </c>
      <c r="I4" s="13">
        <f>SUM(I5:I11)-I8</f>
        <v>510489</v>
      </c>
      <c r="J4" s="161">
        <f aca="true" t="shared" si="2" ref="J4:J23">IF(H4&gt;0,I4/H4,"  ")</f>
        <v>0.962200990306158</v>
      </c>
      <c r="K4" s="197">
        <f aca="true" t="shared" si="3" ref="K4:L7">B4+E4+H4</f>
        <v>1157965</v>
      </c>
      <c r="L4" s="13">
        <f t="shared" si="3"/>
        <v>1072195</v>
      </c>
      <c r="M4" s="174">
        <f aca="true" t="shared" si="4" ref="M4:M23">IF(K4&gt;0,L4/K4,"  ")</f>
        <v>0.9259304037686804</v>
      </c>
    </row>
    <row r="5" spans="1:13" ht="15">
      <c r="A5" s="17" t="s">
        <v>17</v>
      </c>
      <c r="B5" s="59">
        <v>45717</v>
      </c>
      <c r="C5" s="69">
        <v>39317</v>
      </c>
      <c r="D5" s="155">
        <f t="shared" si="0"/>
        <v>0.8600083120064747</v>
      </c>
      <c r="E5" s="323">
        <v>298080</v>
      </c>
      <c r="F5" s="69">
        <v>284814</v>
      </c>
      <c r="G5" s="155">
        <f t="shared" si="1"/>
        <v>0.9554951690821256</v>
      </c>
      <c r="H5" s="323">
        <v>319651</v>
      </c>
      <c r="I5" s="6">
        <v>309616</v>
      </c>
      <c r="J5" s="186">
        <f t="shared" si="2"/>
        <v>0.9686063863401022</v>
      </c>
      <c r="K5" s="198">
        <f t="shared" si="3"/>
        <v>663448</v>
      </c>
      <c r="L5" s="6">
        <f t="shared" si="3"/>
        <v>633747</v>
      </c>
      <c r="M5" s="186">
        <f t="shared" si="4"/>
        <v>0.9552323618429779</v>
      </c>
    </row>
    <row r="6" spans="1:13" ht="25.5">
      <c r="A6" s="17" t="s">
        <v>111</v>
      </c>
      <c r="B6" s="59">
        <v>4167</v>
      </c>
      <c r="C6" s="69">
        <v>3543</v>
      </c>
      <c r="D6" s="155">
        <f t="shared" si="0"/>
        <v>0.8502519798416127</v>
      </c>
      <c r="E6" s="323">
        <v>48350</v>
      </c>
      <c r="F6" s="69">
        <v>46946</v>
      </c>
      <c r="G6" s="155">
        <f t="shared" si="1"/>
        <v>0.9709617373319545</v>
      </c>
      <c r="H6" s="323">
        <v>57999</v>
      </c>
      <c r="I6" s="6">
        <v>56575</v>
      </c>
      <c r="J6" s="186">
        <f t="shared" si="2"/>
        <v>0.9754478525491819</v>
      </c>
      <c r="K6" s="198">
        <f t="shared" si="3"/>
        <v>110516</v>
      </c>
      <c r="L6" s="6">
        <f t="shared" si="3"/>
        <v>107064</v>
      </c>
      <c r="M6" s="186">
        <f t="shared" si="4"/>
        <v>0.9687647037533027</v>
      </c>
    </row>
    <row r="7" spans="1:13" ht="15">
      <c r="A7" s="17" t="s">
        <v>19</v>
      </c>
      <c r="B7" s="59">
        <v>79686</v>
      </c>
      <c r="C7" s="323">
        <v>79686</v>
      </c>
      <c r="D7" s="155">
        <f t="shared" si="0"/>
        <v>1</v>
      </c>
      <c r="E7" s="323">
        <v>136383</v>
      </c>
      <c r="F7" s="69">
        <v>101572</v>
      </c>
      <c r="G7" s="155">
        <f t="shared" si="1"/>
        <v>0.7447555780412515</v>
      </c>
      <c r="H7" s="323">
        <v>152893</v>
      </c>
      <c r="I7" s="6">
        <v>144298</v>
      </c>
      <c r="J7" s="186">
        <f t="shared" si="2"/>
        <v>0.943784215104681</v>
      </c>
      <c r="K7" s="198">
        <f t="shared" si="3"/>
        <v>368962</v>
      </c>
      <c r="L7" s="6">
        <f t="shared" si="3"/>
        <v>325556</v>
      </c>
      <c r="M7" s="186">
        <f t="shared" si="4"/>
        <v>0.8823564486315664</v>
      </c>
    </row>
    <row r="8" spans="1:13" ht="15">
      <c r="A8" s="17" t="s">
        <v>107</v>
      </c>
      <c r="B8" s="21">
        <f>SUM(B9:B10)</f>
        <v>14789</v>
      </c>
      <c r="C8" s="21">
        <f>SUM(C9:C10)</f>
        <v>5591</v>
      </c>
      <c r="D8" s="156">
        <f t="shared" si="0"/>
        <v>0.3780512543106363</v>
      </c>
      <c r="E8" s="391"/>
      <c r="F8" s="21">
        <f>SUM(F9:F10)</f>
        <v>0</v>
      </c>
      <c r="G8" s="156" t="str">
        <f t="shared" si="1"/>
        <v>  </v>
      </c>
      <c r="H8" s="21">
        <f>SUM(H9:H10)</f>
        <v>0</v>
      </c>
      <c r="I8" s="21">
        <f>SUM(I9:I10)</f>
        <v>0</v>
      </c>
      <c r="J8" s="162" t="str">
        <f t="shared" si="2"/>
        <v>  </v>
      </c>
      <c r="K8" s="198">
        <f>SUM(K9:K10)</f>
        <v>14789</v>
      </c>
      <c r="L8" s="6">
        <f>SUM(L9:L10)</f>
        <v>5591</v>
      </c>
      <c r="M8" s="186">
        <f t="shared" si="4"/>
        <v>0.3780512543106363</v>
      </c>
    </row>
    <row r="9" spans="1:13" ht="18" customHeight="1">
      <c r="A9" s="96" t="s">
        <v>108</v>
      </c>
      <c r="B9" s="8">
        <v>14389</v>
      </c>
      <c r="C9" s="8">
        <v>5591</v>
      </c>
      <c r="D9" s="146">
        <f t="shared" si="0"/>
        <v>0.38856070609493365</v>
      </c>
      <c r="E9" s="392"/>
      <c r="F9" s="8"/>
      <c r="G9" s="146" t="str">
        <f t="shared" si="1"/>
        <v>  </v>
      </c>
      <c r="H9" s="8"/>
      <c r="I9" s="132"/>
      <c r="J9" s="163" t="str">
        <f t="shared" si="2"/>
        <v>  </v>
      </c>
      <c r="K9" s="199">
        <f aca="true" t="shared" si="5" ref="K9:L15">B9+E9+H9</f>
        <v>14389</v>
      </c>
      <c r="L9" s="8">
        <f t="shared" si="5"/>
        <v>5591</v>
      </c>
      <c r="M9" s="195">
        <f t="shared" si="4"/>
        <v>0.38856070609493365</v>
      </c>
    </row>
    <row r="10" spans="1:13" ht="25.5">
      <c r="A10" s="19" t="s">
        <v>109</v>
      </c>
      <c r="B10" s="8">
        <v>400</v>
      </c>
      <c r="C10" s="8"/>
      <c r="D10" s="146">
        <f t="shared" si="0"/>
        <v>0</v>
      </c>
      <c r="E10" s="8"/>
      <c r="F10" s="8"/>
      <c r="G10" s="146" t="str">
        <f t="shared" si="1"/>
        <v>  </v>
      </c>
      <c r="H10" s="8"/>
      <c r="I10" s="132"/>
      <c r="J10" s="163" t="str">
        <f t="shared" si="2"/>
        <v>  </v>
      </c>
      <c r="K10" s="199">
        <f t="shared" si="5"/>
        <v>400</v>
      </c>
      <c r="L10" s="8">
        <f t="shared" si="5"/>
        <v>0</v>
      </c>
      <c r="M10" s="195">
        <f t="shared" si="4"/>
        <v>0</v>
      </c>
    </row>
    <row r="11" spans="1:13" ht="15">
      <c r="A11" s="17" t="s">
        <v>110</v>
      </c>
      <c r="B11" s="21"/>
      <c r="C11" s="21"/>
      <c r="D11" s="156" t="str">
        <f t="shared" si="0"/>
        <v>  </v>
      </c>
      <c r="E11" s="192">
        <v>250</v>
      </c>
      <c r="F11" s="6">
        <v>237</v>
      </c>
      <c r="G11" s="139">
        <f t="shared" si="1"/>
        <v>0.948</v>
      </c>
      <c r="H11" s="6"/>
      <c r="I11" s="131"/>
      <c r="J11" s="153" t="str">
        <f t="shared" si="2"/>
        <v>  </v>
      </c>
      <c r="K11" s="198">
        <f t="shared" si="5"/>
        <v>250</v>
      </c>
      <c r="L11" s="6">
        <f t="shared" si="5"/>
        <v>237</v>
      </c>
      <c r="M11" s="186">
        <f t="shared" si="4"/>
        <v>0.948</v>
      </c>
    </row>
    <row r="12" spans="1:13" ht="15">
      <c r="A12" s="17"/>
      <c r="B12" s="21"/>
      <c r="C12" s="21"/>
      <c r="D12" s="156" t="str">
        <f t="shared" si="0"/>
        <v>  </v>
      </c>
      <c r="E12" s="6"/>
      <c r="F12" s="6"/>
      <c r="G12" s="139" t="str">
        <f t="shared" si="1"/>
        <v>  </v>
      </c>
      <c r="H12" s="6"/>
      <c r="I12" s="131"/>
      <c r="J12" s="153" t="str">
        <f t="shared" si="2"/>
        <v>  </v>
      </c>
      <c r="K12" s="198">
        <f t="shared" si="5"/>
        <v>0</v>
      </c>
      <c r="L12" s="6">
        <f t="shared" si="5"/>
        <v>0</v>
      </c>
      <c r="M12" s="186" t="str">
        <f t="shared" si="4"/>
        <v>  </v>
      </c>
    </row>
    <row r="13" spans="1:13" ht="15">
      <c r="A13" s="20" t="s">
        <v>32</v>
      </c>
      <c r="B13" s="13">
        <f>SUM(B14:B18)-B16</f>
        <v>30781</v>
      </c>
      <c r="C13" s="13">
        <f>SUM(C14:C18)-C16</f>
        <v>781</v>
      </c>
      <c r="D13" s="136">
        <f t="shared" si="0"/>
        <v>0.025372794905948473</v>
      </c>
      <c r="E13" s="13">
        <f>SUM(E14:E18)-E16</f>
        <v>7120</v>
      </c>
      <c r="F13" s="13">
        <f>SUM(F14:F18)-F16</f>
        <v>6617</v>
      </c>
      <c r="G13" s="159">
        <f t="shared" si="1"/>
        <v>0.9293539325842697</v>
      </c>
      <c r="H13" s="70">
        <f>SUM(H14:H18)-H16</f>
        <v>3095</v>
      </c>
      <c r="I13" s="70">
        <f>SUM(I14:I18)-I16</f>
        <v>3092</v>
      </c>
      <c r="J13" s="164">
        <f t="shared" si="2"/>
        <v>0.9990306946688207</v>
      </c>
      <c r="K13" s="197">
        <f t="shared" si="5"/>
        <v>40996</v>
      </c>
      <c r="L13" s="13">
        <f t="shared" si="5"/>
        <v>10490</v>
      </c>
      <c r="M13" s="174">
        <f t="shared" si="4"/>
        <v>0.2558786223046151</v>
      </c>
    </row>
    <row r="14" spans="1:13" ht="15">
      <c r="A14" s="17" t="s">
        <v>112</v>
      </c>
      <c r="B14" s="192">
        <v>30781</v>
      </c>
      <c r="C14" s="6">
        <v>781</v>
      </c>
      <c r="D14" s="139">
        <f t="shared" si="0"/>
        <v>0.025372794905948473</v>
      </c>
      <c r="E14" s="59">
        <v>6620</v>
      </c>
      <c r="F14" s="6">
        <v>6617</v>
      </c>
      <c r="G14" s="139">
        <f t="shared" si="1"/>
        <v>0.9995468277945619</v>
      </c>
      <c r="H14" s="59">
        <v>3095</v>
      </c>
      <c r="I14" s="131">
        <v>3092</v>
      </c>
      <c r="J14" s="153">
        <f t="shared" si="2"/>
        <v>0.9990306946688207</v>
      </c>
      <c r="K14" s="198">
        <f t="shared" si="5"/>
        <v>40496</v>
      </c>
      <c r="L14" s="6">
        <f t="shared" si="5"/>
        <v>10490</v>
      </c>
      <c r="M14" s="186">
        <f t="shared" si="4"/>
        <v>0.2590379296720664</v>
      </c>
    </row>
    <row r="15" spans="1:13" ht="15">
      <c r="A15" s="17" t="s">
        <v>115</v>
      </c>
      <c r="B15" s="192"/>
      <c r="C15" s="6"/>
      <c r="D15" s="139" t="str">
        <f t="shared" si="0"/>
        <v>  </v>
      </c>
      <c r="E15" s="59">
        <v>500</v>
      </c>
      <c r="F15" s="6">
        <v>0</v>
      </c>
      <c r="G15" s="139">
        <f t="shared" si="1"/>
        <v>0</v>
      </c>
      <c r="H15" s="6"/>
      <c r="I15" s="131"/>
      <c r="J15" s="153" t="str">
        <f t="shared" si="2"/>
        <v>  </v>
      </c>
      <c r="K15" s="198">
        <f t="shared" si="5"/>
        <v>500</v>
      </c>
      <c r="L15" s="6">
        <f t="shared" si="5"/>
        <v>0</v>
      </c>
      <c r="M15" s="186">
        <f t="shared" si="4"/>
        <v>0</v>
      </c>
    </row>
    <row r="16" spans="1:13" ht="15">
      <c r="A16" s="17" t="s">
        <v>116</v>
      </c>
      <c r="B16" s="6">
        <f>SUM(B17:B18)</f>
        <v>0</v>
      </c>
      <c r="C16" s="192">
        <f>SUM(C17:C18)</f>
        <v>0</v>
      </c>
      <c r="D16" s="139" t="str">
        <f t="shared" si="0"/>
        <v>  </v>
      </c>
      <c r="E16" s="6">
        <f>SUM(E17:E18)</f>
        <v>0</v>
      </c>
      <c r="F16" s="6">
        <f>SUM(F17:F18)</f>
        <v>0</v>
      </c>
      <c r="G16" s="139" t="str">
        <f t="shared" si="1"/>
        <v>  </v>
      </c>
      <c r="H16" s="6"/>
      <c r="I16" s="6"/>
      <c r="J16" s="153" t="str">
        <f t="shared" si="2"/>
        <v>  </v>
      </c>
      <c r="K16" s="198">
        <f>B16+E16</f>
        <v>0</v>
      </c>
      <c r="L16" s="6">
        <f>C16+F16</f>
        <v>0</v>
      </c>
      <c r="M16" s="186" t="str">
        <f t="shared" si="4"/>
        <v>  </v>
      </c>
    </row>
    <row r="17" spans="1:13" ht="25.5">
      <c r="A17" s="19" t="s">
        <v>113</v>
      </c>
      <c r="B17" s="33"/>
      <c r="C17" s="33"/>
      <c r="D17" s="157" t="str">
        <f t="shared" si="0"/>
        <v>  </v>
      </c>
      <c r="E17" s="8">
        <v>0</v>
      </c>
      <c r="F17" s="8"/>
      <c r="G17" s="146" t="str">
        <f t="shared" si="1"/>
        <v>  </v>
      </c>
      <c r="H17" s="8"/>
      <c r="I17" s="132"/>
      <c r="J17" s="163" t="str">
        <f t="shared" si="2"/>
        <v>  </v>
      </c>
      <c r="K17" s="199">
        <f aca="true" t="shared" si="6" ref="K17:L23">B17+E17+H17</f>
        <v>0</v>
      </c>
      <c r="L17" s="8">
        <f t="shared" si="6"/>
        <v>0</v>
      </c>
      <c r="M17" s="195" t="str">
        <f t="shared" si="4"/>
        <v>  </v>
      </c>
    </row>
    <row r="18" spans="1:13" ht="18" customHeight="1">
      <c r="A18" s="19" t="s">
        <v>114</v>
      </c>
      <c r="B18" s="33"/>
      <c r="C18" s="33"/>
      <c r="D18" s="157" t="str">
        <f t="shared" si="0"/>
        <v>  </v>
      </c>
      <c r="E18" s="8"/>
      <c r="F18" s="8"/>
      <c r="G18" s="146" t="str">
        <f t="shared" si="1"/>
        <v>  </v>
      </c>
      <c r="H18" s="8"/>
      <c r="I18" s="132"/>
      <c r="J18" s="163" t="str">
        <f t="shared" si="2"/>
        <v>  </v>
      </c>
      <c r="K18" s="199">
        <f t="shared" si="6"/>
        <v>0</v>
      </c>
      <c r="L18" s="8">
        <f t="shared" si="6"/>
        <v>0</v>
      </c>
      <c r="M18" s="195" t="str">
        <f t="shared" si="4"/>
        <v>  </v>
      </c>
    </row>
    <row r="19" spans="1:13" ht="15">
      <c r="A19" s="20" t="s">
        <v>151</v>
      </c>
      <c r="B19" s="13">
        <v>5369</v>
      </c>
      <c r="C19" s="13"/>
      <c r="D19" s="136">
        <f t="shared" si="0"/>
        <v>0</v>
      </c>
      <c r="E19" s="13"/>
      <c r="F19" s="13"/>
      <c r="G19" s="136" t="str">
        <f t="shared" si="1"/>
        <v>  </v>
      </c>
      <c r="H19" s="13"/>
      <c r="I19" s="130"/>
      <c r="J19" s="161" t="str">
        <f t="shared" si="2"/>
        <v>  </v>
      </c>
      <c r="K19" s="197">
        <f t="shared" si="6"/>
        <v>5369</v>
      </c>
      <c r="L19" s="13">
        <f t="shared" si="6"/>
        <v>0</v>
      </c>
      <c r="M19" s="174">
        <f t="shared" si="4"/>
        <v>0</v>
      </c>
    </row>
    <row r="20" spans="1:13" ht="15">
      <c r="A20" s="20" t="s">
        <v>152</v>
      </c>
      <c r="B20" s="13">
        <v>42046</v>
      </c>
      <c r="C20" s="13"/>
      <c r="D20" s="136">
        <f t="shared" si="0"/>
        <v>0</v>
      </c>
      <c r="E20" s="13">
        <v>39382</v>
      </c>
      <c r="F20" s="13"/>
      <c r="G20" s="136">
        <f t="shared" si="1"/>
        <v>0</v>
      </c>
      <c r="H20" s="13">
        <v>2635</v>
      </c>
      <c r="I20" s="130"/>
      <c r="J20" s="161">
        <f t="shared" si="2"/>
        <v>0</v>
      </c>
      <c r="K20" s="197">
        <f t="shared" si="6"/>
        <v>84063</v>
      </c>
      <c r="L20" s="13">
        <f t="shared" si="6"/>
        <v>0</v>
      </c>
      <c r="M20" s="174">
        <f t="shared" si="4"/>
        <v>0</v>
      </c>
    </row>
    <row r="21" spans="1:13" ht="15">
      <c r="A21" s="300" t="s">
        <v>502</v>
      </c>
      <c r="B21" s="302">
        <f>B22</f>
        <v>0</v>
      </c>
      <c r="C21" s="302">
        <f>C22</f>
        <v>0</v>
      </c>
      <c r="D21" s="136" t="str">
        <f t="shared" si="0"/>
        <v>  </v>
      </c>
      <c r="E21" s="302">
        <f>E22</f>
        <v>0</v>
      </c>
      <c r="F21" s="302">
        <f>F22</f>
        <v>0</v>
      </c>
      <c r="G21" s="136" t="str">
        <f t="shared" si="1"/>
        <v>  </v>
      </c>
      <c r="H21" s="302">
        <f>H22</f>
        <v>0</v>
      </c>
      <c r="I21" s="302">
        <f>I22</f>
        <v>0</v>
      </c>
      <c r="J21" s="136" t="str">
        <f t="shared" si="2"/>
        <v>  </v>
      </c>
      <c r="K21" s="303">
        <f>H21+E21+B21</f>
        <v>0</v>
      </c>
      <c r="L21" s="302">
        <f>I21+F21+C21</f>
        <v>0</v>
      </c>
      <c r="M21" s="174" t="str">
        <f t="shared" si="4"/>
        <v>  </v>
      </c>
    </row>
    <row r="22" spans="1:13" ht="38.25">
      <c r="A22" s="301" t="s">
        <v>503</v>
      </c>
      <c r="B22" s="304"/>
      <c r="C22" s="304"/>
      <c r="D22" s="154" t="str">
        <f t="shared" si="0"/>
        <v>  </v>
      </c>
      <c r="E22" s="304"/>
      <c r="F22" s="304"/>
      <c r="G22" s="154" t="str">
        <f t="shared" si="1"/>
        <v>  </v>
      </c>
      <c r="H22" s="304"/>
      <c r="I22" s="304"/>
      <c r="J22" s="154" t="str">
        <f t="shared" si="2"/>
        <v>  </v>
      </c>
      <c r="K22" s="305">
        <f>H22+E22+B22</f>
        <v>0</v>
      </c>
      <c r="L22" s="304">
        <f>I22+F22+C22</f>
        <v>0</v>
      </c>
      <c r="M22" s="306" t="str">
        <f t="shared" si="4"/>
        <v>  </v>
      </c>
    </row>
    <row r="23" spans="1:15" ht="15" thickBot="1">
      <c r="A23" s="46" t="s">
        <v>16</v>
      </c>
      <c r="B23" s="44">
        <f>B4+B13+B19+B20+B21</f>
        <v>222555</v>
      </c>
      <c r="C23" s="44">
        <f>C4+C13+C19+C20+C21</f>
        <v>128918</v>
      </c>
      <c r="D23" s="158">
        <f t="shared" si="0"/>
        <v>0.5792635528296376</v>
      </c>
      <c r="E23" s="44">
        <f>E4+E13+E19+E20+E21</f>
        <v>529565</v>
      </c>
      <c r="F23" s="44">
        <f>F4+F13+F19+F20+F21</f>
        <v>440186</v>
      </c>
      <c r="G23" s="158">
        <f t="shared" si="1"/>
        <v>0.8312218518973119</v>
      </c>
      <c r="H23" s="44">
        <f>H4+H13+H19+H20+H21</f>
        <v>536273</v>
      </c>
      <c r="I23" s="44">
        <f>I4+I13+I19+I20+I21</f>
        <v>513581</v>
      </c>
      <c r="J23" s="158">
        <f t="shared" si="2"/>
        <v>0.9576857309616558</v>
      </c>
      <c r="K23" s="200">
        <f>B23+E23+H23</f>
        <v>1288393</v>
      </c>
      <c r="L23" s="44">
        <f t="shared" si="6"/>
        <v>1082685</v>
      </c>
      <c r="M23" s="194">
        <f t="shared" si="4"/>
        <v>0.8403375367609107</v>
      </c>
      <c r="O23" s="1"/>
    </row>
    <row r="24" spans="1:13" ht="15" thickBot="1">
      <c r="A24" s="85" t="s">
        <v>102</v>
      </c>
      <c r="B24" s="84"/>
      <c r="C24" s="84"/>
      <c r="D24" s="84"/>
      <c r="E24" s="84"/>
      <c r="F24" s="84"/>
      <c r="G24" s="84"/>
      <c r="H24" s="84"/>
      <c r="I24" s="84"/>
      <c r="J24" s="84"/>
      <c r="K24" s="201">
        <f>E24+B24</f>
        <v>0</v>
      </c>
      <c r="L24" s="35">
        <f>F24+C24</f>
        <v>0</v>
      </c>
      <c r="M24" s="196"/>
    </row>
    <row r="27" spans="2:7" ht="14.25">
      <c r="B27" s="1"/>
      <c r="C27" s="1"/>
      <c r="E27" s="1"/>
      <c r="F27" s="1"/>
      <c r="G27" s="1"/>
    </row>
  </sheetData>
  <sheetProtection/>
  <printOptions/>
  <pageMargins left="0.7" right="0.7" top="0.75" bottom="0.75" header="0.3" footer="0.3"/>
  <pageSetup horizontalDpi="600" verticalDpi="600" orientation="portrait" paperSize="9" scale="44" r:id="rId4"/>
  <headerFooter>
    <oddHeader>&amp;L&amp;G&amp;C.../2021 (V.28.) számú határozat
a Marcali Kistérségi Többcélú Társulás
2020. évi költségvetésének teljesítéséről</oddHeader>
    <oddFooter>&amp;C&amp;P. oldal</oddFooter>
  </headerFooter>
  <colBreaks count="1" manualBreakCount="1">
    <brk id="7" max="65535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I28"/>
  <sheetViews>
    <sheetView zoomScaleSheetLayoutView="70" workbookViewId="0" topLeftCell="A1">
      <selection activeCell="A2" sqref="A2"/>
    </sheetView>
  </sheetViews>
  <sheetFormatPr defaultColWidth="9.140625" defaultRowHeight="15"/>
  <cols>
    <col min="1" max="1" width="70.8515625" style="0" customWidth="1"/>
    <col min="2" max="4" width="13.28125" style="0" customWidth="1"/>
    <col min="6" max="6" width="41.00390625" style="0" customWidth="1"/>
    <col min="7" max="9" width="13.140625" style="0" customWidth="1"/>
  </cols>
  <sheetData>
    <row r="2" spans="1:9" ht="15" thickBot="1">
      <c r="A2" s="4" t="s">
        <v>38</v>
      </c>
      <c r="B2" s="4"/>
      <c r="C2" s="4"/>
      <c r="D2" s="16" t="s">
        <v>20</v>
      </c>
      <c r="E2" s="11"/>
      <c r="F2" s="11"/>
      <c r="G2" s="11"/>
      <c r="H2" s="11"/>
      <c r="I2" s="11" t="s">
        <v>20</v>
      </c>
    </row>
    <row r="3" spans="1:9" ht="27" thickBot="1">
      <c r="A3" s="4"/>
      <c r="B3" s="378" t="s">
        <v>598</v>
      </c>
      <c r="C3" s="378" t="s">
        <v>599</v>
      </c>
      <c r="D3" s="379" t="s">
        <v>600</v>
      </c>
      <c r="E3" s="11"/>
      <c r="F3" s="11"/>
      <c r="G3" s="378" t="s">
        <v>598</v>
      </c>
      <c r="H3" s="378" t="s">
        <v>599</v>
      </c>
      <c r="I3" s="379" t="s">
        <v>600</v>
      </c>
    </row>
    <row r="4" spans="1:9" ht="14.25">
      <c r="A4" s="23" t="s">
        <v>2</v>
      </c>
      <c r="B4" s="24">
        <f>B5</f>
        <v>128225</v>
      </c>
      <c r="C4" s="24">
        <f>C5</f>
        <v>116090</v>
      </c>
      <c r="D4" s="165">
        <f aca="true" t="shared" si="0" ref="D4:D27">IF(B4&gt;0,C4/B4,"  ")</f>
        <v>0.9053616689413141</v>
      </c>
      <c r="E4" s="27"/>
      <c r="F4" s="98" t="s">
        <v>35</v>
      </c>
      <c r="G4" s="24">
        <f>SUM(G5:G10)</f>
        <v>1157965</v>
      </c>
      <c r="H4" s="24">
        <f>SUM(H5:H10)</f>
        <v>1072195</v>
      </c>
      <c r="I4" s="181">
        <f aca="true" t="shared" si="1" ref="I4:I27">IF(G4&gt;0,H4/G4,"  ")</f>
        <v>0.9259304037686804</v>
      </c>
    </row>
    <row r="5" spans="1:9" ht="14.25">
      <c r="A5" s="5" t="s">
        <v>3</v>
      </c>
      <c r="B5" s="6">
        <f>'1.sz.Bevételi források'!K6</f>
        <v>128225</v>
      </c>
      <c r="C5" s="6">
        <f>'1.sz.Bevételi források'!L6</f>
        <v>116090</v>
      </c>
      <c r="D5" s="139">
        <f t="shared" si="0"/>
        <v>0.9053616689413141</v>
      </c>
      <c r="E5" s="28"/>
      <c r="F5" s="99" t="s">
        <v>17</v>
      </c>
      <c r="G5" s="6">
        <f>'2.szKiadás kiemelt jogcímenként'!K5</f>
        <v>663448</v>
      </c>
      <c r="H5" s="6">
        <f>'2.szKiadás kiemelt jogcímenként'!L5</f>
        <v>633747</v>
      </c>
      <c r="I5" s="182">
        <f t="shared" si="1"/>
        <v>0.9552323618429779</v>
      </c>
    </row>
    <row r="6" spans="1:9" ht="14.25">
      <c r="A6" s="5"/>
      <c r="B6" s="6"/>
      <c r="C6" s="6"/>
      <c r="D6" s="139" t="str">
        <f t="shared" si="0"/>
        <v>  </v>
      </c>
      <c r="E6" s="28"/>
      <c r="F6" s="99" t="s">
        <v>18</v>
      </c>
      <c r="G6" s="6">
        <f>'2.szKiadás kiemelt jogcímenként'!K6</f>
        <v>110516</v>
      </c>
      <c r="H6" s="6">
        <f>'2.szKiadás kiemelt jogcímenként'!L6</f>
        <v>107064</v>
      </c>
      <c r="I6" s="182">
        <f t="shared" si="1"/>
        <v>0.9687647037533027</v>
      </c>
    </row>
    <row r="7" spans="1:9" ht="14.25">
      <c r="A7" s="12" t="s">
        <v>126</v>
      </c>
      <c r="B7" s="13">
        <f>SUM(B8:B13)</f>
        <v>965499</v>
      </c>
      <c r="C7" s="13">
        <f>SUM(C8:C13)</f>
        <v>919105</v>
      </c>
      <c r="D7" s="136">
        <f t="shared" si="0"/>
        <v>0.9519481635920907</v>
      </c>
      <c r="E7" s="28"/>
      <c r="F7" s="99" t="s">
        <v>19</v>
      </c>
      <c r="G7" s="6">
        <f>'2.szKiadás kiemelt jogcímenként'!K7</f>
        <v>368962</v>
      </c>
      <c r="H7" s="6">
        <f>'2.szKiadás kiemelt jogcímenként'!L7</f>
        <v>325556</v>
      </c>
      <c r="I7" s="182">
        <f t="shared" si="1"/>
        <v>0.8823564486315664</v>
      </c>
    </row>
    <row r="8" spans="1:9" ht="14.25">
      <c r="A8" s="5" t="s">
        <v>130</v>
      </c>
      <c r="B8" s="6">
        <f>'1.sz.Bevételi források'!K9</f>
        <v>53494</v>
      </c>
      <c r="C8" s="6">
        <f>'1.sz.Bevételi források'!L9</f>
        <v>47360</v>
      </c>
      <c r="D8" s="139">
        <f t="shared" si="0"/>
        <v>0.8853329345347142</v>
      </c>
      <c r="E8" s="28"/>
      <c r="F8" s="100" t="s">
        <v>119</v>
      </c>
      <c r="G8" s="6">
        <f>'2.szKiadás kiemelt jogcímenként'!K9</f>
        <v>14389</v>
      </c>
      <c r="H8" s="6">
        <f>'2.szKiadás kiemelt jogcímenként'!L9</f>
        <v>5591</v>
      </c>
      <c r="I8" s="182">
        <f t="shared" si="1"/>
        <v>0.38856070609493365</v>
      </c>
    </row>
    <row r="9" spans="1:9" ht="14.25">
      <c r="A9" s="5" t="s">
        <v>131</v>
      </c>
      <c r="B9" s="6">
        <f>'1.sz.Bevételi források'!K10</f>
        <v>77115</v>
      </c>
      <c r="C9" s="6">
        <f>'1.sz.Bevételi források'!L10</f>
        <v>78780</v>
      </c>
      <c r="D9" s="139">
        <f t="shared" si="0"/>
        <v>1.0215911301303249</v>
      </c>
      <c r="E9" s="28"/>
      <c r="F9" s="99" t="s">
        <v>120</v>
      </c>
      <c r="G9" s="6">
        <f>'2.szKiadás kiemelt jogcímenként'!K10</f>
        <v>400</v>
      </c>
      <c r="H9" s="6">
        <f>'2.szKiadás kiemelt jogcímenként'!L10</f>
        <v>0</v>
      </c>
      <c r="I9" s="182">
        <f t="shared" si="1"/>
        <v>0</v>
      </c>
    </row>
    <row r="10" spans="1:9" ht="14.25">
      <c r="A10" s="5" t="s">
        <v>132</v>
      </c>
      <c r="B10" s="6">
        <f>'1.sz.Bevételi források'!K11</f>
        <v>797638</v>
      </c>
      <c r="C10" s="6">
        <f>'1.sz.Bevételi források'!L11</f>
        <v>780043</v>
      </c>
      <c r="D10" s="139">
        <f t="shared" si="0"/>
        <v>0.9779411211602256</v>
      </c>
      <c r="E10" s="28"/>
      <c r="F10" s="99" t="s">
        <v>110</v>
      </c>
      <c r="G10" s="6">
        <f>'2.szKiadás kiemelt jogcímenként'!K11</f>
        <v>250</v>
      </c>
      <c r="H10" s="6">
        <f>'2.szKiadás kiemelt jogcímenként'!L11</f>
        <v>237</v>
      </c>
      <c r="I10" s="182">
        <f t="shared" si="1"/>
        <v>0.948</v>
      </c>
    </row>
    <row r="11" spans="1:9" ht="14.25">
      <c r="A11" s="5" t="s">
        <v>133</v>
      </c>
      <c r="B11" s="6">
        <f>'1.sz.Bevételi források'!K12</f>
        <v>32570</v>
      </c>
      <c r="C11" s="6">
        <f>'1.sz.Bevételi források'!L12</f>
        <v>4440</v>
      </c>
      <c r="D11" s="139">
        <f t="shared" si="0"/>
        <v>0.13632176849861835</v>
      </c>
      <c r="E11" s="28"/>
      <c r="F11" s="69"/>
      <c r="G11" s="6"/>
      <c r="H11" s="6"/>
      <c r="I11" s="182" t="str">
        <f t="shared" si="1"/>
        <v>  </v>
      </c>
    </row>
    <row r="12" spans="1:9" ht="14.25">
      <c r="A12" s="5" t="s">
        <v>134</v>
      </c>
      <c r="B12" s="6">
        <f>'1.sz.Bevételi források'!K13</f>
        <v>4682</v>
      </c>
      <c r="C12" s="6">
        <f>'1.sz.Bevételi források'!L13</f>
        <v>8482</v>
      </c>
      <c r="D12" s="139">
        <f t="shared" si="0"/>
        <v>1.8116189662537376</v>
      </c>
      <c r="E12" s="28"/>
      <c r="F12" s="101" t="s">
        <v>117</v>
      </c>
      <c r="G12" s="13">
        <f>'2.szKiadás kiemelt jogcímenként'!K19-'3b sz.Felhalmozási mérleg'!G13</f>
        <v>2725</v>
      </c>
      <c r="H12" s="13">
        <f>'2.szKiadás kiemelt jogcímenként'!L19-'3b sz.Felhalmozási mérleg'!J13</f>
        <v>0</v>
      </c>
      <c r="I12" s="309">
        <f t="shared" si="1"/>
        <v>0</v>
      </c>
    </row>
    <row r="13" spans="1:9" ht="14.25">
      <c r="A13" s="5" t="s">
        <v>135</v>
      </c>
      <c r="B13" s="6">
        <f>'1.sz.Bevételi források'!K14</f>
        <v>0</v>
      </c>
      <c r="C13" s="6">
        <f>'1.sz.Bevételi források'!L14</f>
        <v>0</v>
      </c>
      <c r="D13" s="139" t="str">
        <f t="shared" si="0"/>
        <v>  </v>
      </c>
      <c r="E13" s="28"/>
      <c r="F13" s="101" t="s">
        <v>118</v>
      </c>
      <c r="G13" s="13">
        <f>'2.szKiadás kiemelt jogcímenként'!K20-'3b sz.Felhalmozási mérleg'!G14</f>
        <v>84063</v>
      </c>
      <c r="H13" s="13">
        <f>'2.szKiadás kiemelt jogcímenként'!L20-'3b sz.Felhalmozási mérleg'!J14</f>
        <v>0</v>
      </c>
      <c r="I13" s="309">
        <f t="shared" si="1"/>
        <v>0</v>
      </c>
    </row>
    <row r="14" spans="1:9" ht="14.25">
      <c r="A14" s="12" t="s">
        <v>127</v>
      </c>
      <c r="B14" s="13">
        <f>B15</f>
        <v>0</v>
      </c>
      <c r="C14" s="13">
        <f>C15</f>
        <v>200</v>
      </c>
      <c r="D14" s="136" t="str">
        <f t="shared" si="0"/>
        <v>  </v>
      </c>
      <c r="E14" s="28"/>
      <c r="F14" s="300" t="s">
        <v>502</v>
      </c>
      <c r="G14" s="13">
        <f>G15</f>
        <v>0</v>
      </c>
      <c r="H14" s="13">
        <f>H15</f>
        <v>0</v>
      </c>
      <c r="I14" s="309" t="str">
        <f t="shared" si="1"/>
        <v>  </v>
      </c>
    </row>
    <row r="15" spans="1:9" ht="26.25">
      <c r="A15" s="5" t="s">
        <v>143</v>
      </c>
      <c r="B15" s="6">
        <f>'1.sz.Bevételi források'!K16</f>
        <v>0</v>
      </c>
      <c r="C15" s="6">
        <f>'1.sz.Bevételi források'!L16</f>
        <v>200</v>
      </c>
      <c r="D15" s="139" t="str">
        <f t="shared" si="0"/>
        <v>  </v>
      </c>
      <c r="E15" s="28"/>
      <c r="F15" s="308" t="s">
        <v>504</v>
      </c>
      <c r="G15" s="192"/>
      <c r="H15" s="192"/>
      <c r="I15" s="182" t="str">
        <f t="shared" si="1"/>
        <v>  </v>
      </c>
    </row>
    <row r="16" spans="1:9" ht="14.25">
      <c r="A16" s="10"/>
      <c r="B16" s="6"/>
      <c r="C16" s="6"/>
      <c r="D16" s="139" t="str">
        <f t="shared" si="0"/>
        <v>  </v>
      </c>
      <c r="E16" s="28"/>
      <c r="F16" s="22"/>
      <c r="G16" s="134"/>
      <c r="H16" s="134"/>
      <c r="I16" s="179" t="str">
        <f t="shared" si="1"/>
        <v>  </v>
      </c>
    </row>
    <row r="17" spans="1:9" ht="14.25">
      <c r="A17" s="12" t="s">
        <v>128</v>
      </c>
      <c r="B17" s="13">
        <f>B18</f>
        <v>0</v>
      </c>
      <c r="C17" s="13">
        <f>C18</f>
        <v>0</v>
      </c>
      <c r="D17" s="136" t="str">
        <f t="shared" si="0"/>
        <v>  </v>
      </c>
      <c r="E17" s="28"/>
      <c r="F17" s="22"/>
      <c r="G17" s="134"/>
      <c r="H17" s="134"/>
      <c r="I17" s="179" t="str">
        <f t="shared" si="1"/>
        <v>  </v>
      </c>
    </row>
    <row r="18" spans="1:9" ht="14.25">
      <c r="A18" s="5" t="s">
        <v>148</v>
      </c>
      <c r="B18" s="6">
        <f>'1.sz.Bevételi források'!K20</f>
        <v>0</v>
      </c>
      <c r="C18" s="6">
        <f>'1.sz.Bevételi források'!L20</f>
        <v>0</v>
      </c>
      <c r="D18" s="139" t="str">
        <f t="shared" si="0"/>
        <v>  </v>
      </c>
      <c r="E18" s="28"/>
      <c r="F18" s="22"/>
      <c r="G18" s="134"/>
      <c r="H18" s="134"/>
      <c r="I18" s="179" t="str">
        <f t="shared" si="1"/>
        <v>  </v>
      </c>
    </row>
    <row r="19" spans="1:9" ht="14.25">
      <c r="A19" s="10"/>
      <c r="B19" s="6"/>
      <c r="C19" s="6"/>
      <c r="D19" s="139" t="str">
        <f t="shared" si="0"/>
        <v>  </v>
      </c>
      <c r="E19" s="28"/>
      <c r="F19" s="22"/>
      <c r="G19" s="134"/>
      <c r="H19" s="134"/>
      <c r="I19" s="179" t="str">
        <f t="shared" si="1"/>
        <v>  </v>
      </c>
    </row>
    <row r="20" spans="1:9" ht="27">
      <c r="A20" s="12" t="s">
        <v>147</v>
      </c>
      <c r="B20" s="13">
        <f>B21+B23</f>
        <v>151029</v>
      </c>
      <c r="C20" s="13">
        <f>C21+C23</f>
        <v>194669</v>
      </c>
      <c r="D20" s="136">
        <f t="shared" si="0"/>
        <v>1.2889511285911976</v>
      </c>
      <c r="E20" s="28"/>
      <c r="F20" s="22"/>
      <c r="G20" s="134"/>
      <c r="H20" s="134"/>
      <c r="I20" s="179" t="str">
        <f t="shared" si="1"/>
        <v>  </v>
      </c>
    </row>
    <row r="21" spans="1:9" ht="14.25">
      <c r="A21" s="7" t="s">
        <v>6</v>
      </c>
      <c r="B21" s="6">
        <f>B22</f>
        <v>151029</v>
      </c>
      <c r="C21" s="6">
        <f>C22</f>
        <v>194669</v>
      </c>
      <c r="D21" s="139">
        <f t="shared" si="0"/>
        <v>1.2889511285911976</v>
      </c>
      <c r="E21" s="28"/>
      <c r="F21" s="22"/>
      <c r="G21" s="134"/>
      <c r="H21" s="134"/>
      <c r="I21" s="179" t="str">
        <f t="shared" si="1"/>
        <v>  </v>
      </c>
    </row>
    <row r="22" spans="1:9" ht="14.25">
      <c r="A22" s="5" t="s">
        <v>7</v>
      </c>
      <c r="B22" s="6">
        <f>'1.sz.Bevételi források'!K41</f>
        <v>151029</v>
      </c>
      <c r="C22" s="6">
        <f>'1.sz.Bevételi források'!L41</f>
        <v>194669</v>
      </c>
      <c r="D22" s="139">
        <f t="shared" si="0"/>
        <v>1.2889511285911976</v>
      </c>
      <c r="E22" s="28"/>
      <c r="F22" s="22"/>
      <c r="G22" s="134"/>
      <c r="H22" s="134"/>
      <c r="I22" s="179" t="str">
        <f t="shared" si="1"/>
        <v>  </v>
      </c>
    </row>
    <row r="23" spans="1:9" ht="14.25">
      <c r="A23" s="7" t="s">
        <v>9</v>
      </c>
      <c r="B23" s="6">
        <f>B24</f>
        <v>0</v>
      </c>
      <c r="C23" s="6">
        <f>C24</f>
        <v>0</v>
      </c>
      <c r="D23" s="139" t="str">
        <f t="shared" si="0"/>
        <v>  </v>
      </c>
      <c r="E23" s="28"/>
      <c r="F23" s="22"/>
      <c r="G23" s="134"/>
      <c r="H23" s="134"/>
      <c r="I23" s="179" t="str">
        <f t="shared" si="1"/>
        <v>  </v>
      </c>
    </row>
    <row r="24" spans="1:9" ht="14.25">
      <c r="A24" s="5" t="s">
        <v>10</v>
      </c>
      <c r="B24" s="6">
        <f>'1.sz.Bevételi források'!K44</f>
        <v>0</v>
      </c>
      <c r="C24" s="6">
        <f>'1.sz.Bevételi források'!L44</f>
        <v>0</v>
      </c>
      <c r="D24" s="139" t="str">
        <f t="shared" si="0"/>
        <v>  </v>
      </c>
      <c r="E24" s="28"/>
      <c r="F24" s="22"/>
      <c r="G24" s="134"/>
      <c r="H24" s="134"/>
      <c r="I24" s="179" t="str">
        <f t="shared" si="1"/>
        <v>  </v>
      </c>
    </row>
    <row r="25" spans="1:9" ht="14.25">
      <c r="A25" s="307" t="s">
        <v>499</v>
      </c>
      <c r="B25" s="13">
        <f>B26</f>
        <v>0</v>
      </c>
      <c r="C25" s="13">
        <f>C26</f>
        <v>0</v>
      </c>
      <c r="D25" s="136" t="str">
        <f t="shared" si="0"/>
        <v>  </v>
      </c>
      <c r="E25" s="28"/>
      <c r="F25" s="22"/>
      <c r="G25" s="134"/>
      <c r="H25" s="134"/>
      <c r="I25" s="179"/>
    </row>
    <row r="26" spans="1:9" ht="14.25">
      <c r="A26" s="7" t="s">
        <v>500</v>
      </c>
      <c r="B26" s="6">
        <f>'1.sz.Bevételi források'!K47</f>
        <v>0</v>
      </c>
      <c r="C26" s="6">
        <f>'1.sz.Bevételi források'!L47</f>
        <v>0</v>
      </c>
      <c r="D26" s="139" t="str">
        <f t="shared" si="0"/>
        <v>  </v>
      </c>
      <c r="E26" s="28"/>
      <c r="F26" s="22"/>
      <c r="G26" s="180"/>
      <c r="H26" s="180"/>
      <c r="I26" s="179" t="str">
        <f t="shared" si="1"/>
        <v>  </v>
      </c>
    </row>
    <row r="27" spans="1:9" ht="14.25">
      <c r="A27" s="48" t="s">
        <v>26</v>
      </c>
      <c r="B27" s="49">
        <f>B20+B17+B14+B7+B4+B25</f>
        <v>1244753</v>
      </c>
      <c r="C27" s="49">
        <f>C20+C17+C14+C7+C4+C25</f>
        <v>1230064</v>
      </c>
      <c r="D27" s="166">
        <f t="shared" si="0"/>
        <v>0.9881992652357536</v>
      </c>
      <c r="E27" s="28"/>
      <c r="F27" s="102" t="s">
        <v>28</v>
      </c>
      <c r="G27" s="50">
        <f>G4+G12+G13+G14</f>
        <v>1244753</v>
      </c>
      <c r="H27" s="50">
        <f>H4+H12+H13+H14</f>
        <v>1072195</v>
      </c>
      <c r="I27" s="177">
        <f t="shared" si="1"/>
        <v>0.8613716938219872</v>
      </c>
    </row>
    <row r="28" spans="1:9" ht="15" thickBot="1">
      <c r="A28" s="43" t="s">
        <v>29</v>
      </c>
      <c r="B28" s="44" t="str">
        <f>IF(B27-G27&gt;0,B27-G27,"-----")</f>
        <v>-----</v>
      </c>
      <c r="C28" s="44">
        <f>IF(C27-H27&gt;0,C27-H27,"-----")</f>
        <v>157869</v>
      </c>
      <c r="D28" s="158"/>
      <c r="E28" s="29"/>
      <c r="F28" s="71" t="s">
        <v>30</v>
      </c>
      <c r="G28" s="45" t="str">
        <f>IF(B27-G27&lt;0,B27-G27,"-----")</f>
        <v>-----</v>
      </c>
      <c r="H28" s="45" t="str">
        <f>IF(C27-H27&lt;0,C27-H27,"-----")</f>
        <v>-----</v>
      </c>
      <c r="I28" s="178"/>
    </row>
  </sheetData>
  <sheetProtection/>
  <printOptions/>
  <pageMargins left="0.7" right="0.7" top="0.75" bottom="0.75" header="0.3" footer="0.3"/>
  <pageSetup horizontalDpi="600" verticalDpi="600" orientation="portrait" paperSize="9" scale="52" r:id="rId2"/>
  <headerFooter>
    <oddHeader>&amp;L&amp;G&amp;C.../2021 (V.28.) számú határozat
a Marcali Kistérségi Többcélú Társulás
2020. évi költségvetésének teljesítéséről</oddHeader>
    <oddFooter>&amp;C&amp;P</oddFooter>
  </headerFooter>
  <colBreaks count="1" manualBreakCount="1">
    <brk id="5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I28"/>
  <sheetViews>
    <sheetView workbookViewId="0" topLeftCell="A1">
      <selection activeCell="A2" sqref="A2"/>
    </sheetView>
  </sheetViews>
  <sheetFormatPr defaultColWidth="9.140625" defaultRowHeight="15"/>
  <cols>
    <col min="1" max="1" width="70.28125" style="0" customWidth="1"/>
    <col min="2" max="4" width="14.8515625" style="0" customWidth="1"/>
    <col min="6" max="6" width="41.00390625" style="0" customWidth="1"/>
    <col min="7" max="9" width="15.00390625" style="0" customWidth="1"/>
  </cols>
  <sheetData>
    <row r="2" spans="1:9" ht="15" thickBot="1">
      <c r="A2" s="4" t="s">
        <v>39</v>
      </c>
      <c r="B2" s="4"/>
      <c r="C2" s="4"/>
      <c r="D2" s="16" t="s">
        <v>20</v>
      </c>
      <c r="E2" s="16"/>
      <c r="F2" s="16"/>
      <c r="G2" s="16"/>
      <c r="H2" s="16"/>
      <c r="I2" s="16" t="s">
        <v>20</v>
      </c>
    </row>
    <row r="3" spans="1:9" ht="27" thickBot="1">
      <c r="A3" s="4"/>
      <c r="B3" s="378" t="s">
        <v>598</v>
      </c>
      <c r="C3" s="378" t="s">
        <v>599</v>
      </c>
      <c r="D3" s="379" t="s">
        <v>600</v>
      </c>
      <c r="E3" s="16"/>
      <c r="F3" s="16"/>
      <c r="G3" s="378" t="s">
        <v>598</v>
      </c>
      <c r="H3" s="378" t="s">
        <v>599</v>
      </c>
      <c r="I3" s="379" t="s">
        <v>600</v>
      </c>
    </row>
    <row r="4" spans="1:9" ht="14.25">
      <c r="A4" s="23" t="s">
        <v>129</v>
      </c>
      <c r="B4" s="36">
        <f>SUM(B5:B10)</f>
        <v>0</v>
      </c>
      <c r="C4" s="36">
        <f>SUM(C5:C10)</f>
        <v>0</v>
      </c>
      <c r="D4" s="189" t="str">
        <f aca="true" t="shared" si="0" ref="D4:D27">IF(B4&gt;0,C4/B4,"  ")</f>
        <v>  </v>
      </c>
      <c r="E4" s="27"/>
      <c r="F4" s="25" t="s">
        <v>32</v>
      </c>
      <c r="G4" s="36">
        <f>SUM(G5:G7)</f>
        <v>40996</v>
      </c>
      <c r="H4" s="36">
        <f>SUM(H5:H7)</f>
        <v>10490</v>
      </c>
      <c r="I4" s="185">
        <f aca="true" t="shared" si="1" ref="I4:I27">IF(G4&gt;0,H4/G4,"  ")</f>
        <v>0.2558786223046151</v>
      </c>
    </row>
    <row r="5" spans="1:9" ht="14.25">
      <c r="A5" s="5" t="s">
        <v>136</v>
      </c>
      <c r="B5" s="6">
        <f>'1.sz.Bevételi források'!K23</f>
        <v>0</v>
      </c>
      <c r="C5" s="6">
        <f>'1.sz.Bevételi források'!L23</f>
        <v>0</v>
      </c>
      <c r="D5" s="139" t="str">
        <f t="shared" si="0"/>
        <v>  </v>
      </c>
      <c r="E5" s="28"/>
      <c r="F5" s="21" t="s">
        <v>121</v>
      </c>
      <c r="G5" s="6">
        <f>'2.szKiadás kiemelt jogcímenként'!K14</f>
        <v>40496</v>
      </c>
      <c r="H5" s="6">
        <f>'2.szKiadás kiemelt jogcímenként'!L14</f>
        <v>10490</v>
      </c>
      <c r="I5" s="186">
        <f t="shared" si="1"/>
        <v>0.2590379296720664</v>
      </c>
    </row>
    <row r="6" spans="1:9" ht="14.25">
      <c r="A6" s="5" t="s">
        <v>137</v>
      </c>
      <c r="B6" s="6">
        <f>'1.sz.Bevételi források'!K24</f>
        <v>0</v>
      </c>
      <c r="C6" s="6">
        <f>'1.sz.Bevételi források'!L24</f>
        <v>0</v>
      </c>
      <c r="D6" s="139" t="str">
        <f t="shared" si="0"/>
        <v>  </v>
      </c>
      <c r="E6" s="28"/>
      <c r="F6" s="21" t="s">
        <v>122</v>
      </c>
      <c r="G6" s="6">
        <f>'2.szKiadás kiemelt jogcímenként'!K15</f>
        <v>500</v>
      </c>
      <c r="H6" s="6">
        <f>'2.szKiadás kiemelt jogcímenként'!L15</f>
        <v>0</v>
      </c>
      <c r="I6" s="186">
        <f t="shared" si="1"/>
        <v>0</v>
      </c>
    </row>
    <row r="7" spans="1:9" ht="14.25">
      <c r="A7" s="5" t="s">
        <v>138</v>
      </c>
      <c r="B7" s="6">
        <f>'1.sz.Bevételi források'!K25</f>
        <v>0</v>
      </c>
      <c r="C7" s="6">
        <f>'1.sz.Bevételi források'!L25</f>
        <v>0</v>
      </c>
      <c r="D7" s="139" t="str">
        <f t="shared" si="0"/>
        <v>  </v>
      </c>
      <c r="E7" s="28"/>
      <c r="F7" s="21" t="s">
        <v>116</v>
      </c>
      <c r="G7" s="6">
        <f>'2.szKiadás kiemelt jogcímenként'!K16</f>
        <v>0</v>
      </c>
      <c r="H7" s="6">
        <f>'2.szKiadás kiemelt jogcímenként'!L16</f>
        <v>0</v>
      </c>
      <c r="I7" s="186" t="str">
        <f t="shared" si="1"/>
        <v>  </v>
      </c>
    </row>
    <row r="8" spans="1:9" ht="14.25">
      <c r="A8" s="5" t="s">
        <v>139</v>
      </c>
      <c r="B8" s="6">
        <f>'1.sz.Bevételi források'!K26</f>
        <v>0</v>
      </c>
      <c r="C8" s="6">
        <f>'1.sz.Bevételi források'!L26</f>
        <v>0</v>
      </c>
      <c r="D8" s="139" t="str">
        <f t="shared" si="0"/>
        <v>  </v>
      </c>
      <c r="E8" s="28"/>
      <c r="F8" s="19" t="s">
        <v>113</v>
      </c>
      <c r="G8" s="6">
        <f>'2.szKiadás kiemelt jogcímenként'!K17</f>
        <v>0</v>
      </c>
      <c r="H8" s="6">
        <f>'2.szKiadás kiemelt jogcímenként'!L17</f>
        <v>0</v>
      </c>
      <c r="I8" s="186" t="str">
        <f t="shared" si="1"/>
        <v>  </v>
      </c>
    </row>
    <row r="9" spans="1:9" ht="14.25">
      <c r="A9" s="5" t="s">
        <v>140</v>
      </c>
      <c r="B9" s="6">
        <f>'1.sz.Bevételi források'!K27</f>
        <v>0</v>
      </c>
      <c r="C9" s="6">
        <f>'1.sz.Bevételi források'!L27</f>
        <v>0</v>
      </c>
      <c r="D9" s="139" t="str">
        <f t="shared" si="0"/>
        <v>  </v>
      </c>
      <c r="E9" s="28"/>
      <c r="F9" s="19" t="s">
        <v>114</v>
      </c>
      <c r="G9" s="6">
        <f>'2.szKiadás kiemelt jogcímenként'!K18</f>
        <v>0</v>
      </c>
      <c r="H9" s="6">
        <f>'2.szKiadás kiemelt jogcímenként'!L18</f>
        <v>0</v>
      </c>
      <c r="I9" s="186" t="str">
        <f t="shared" si="1"/>
        <v>  </v>
      </c>
    </row>
    <row r="10" spans="1:9" ht="14.25">
      <c r="A10" s="5" t="s">
        <v>141</v>
      </c>
      <c r="B10" s="6">
        <f>'1.sz.Bevételi források'!K28</f>
        <v>0</v>
      </c>
      <c r="C10" s="6">
        <f>'1.sz.Bevételi források'!L28</f>
        <v>0</v>
      </c>
      <c r="D10" s="139" t="str">
        <f t="shared" si="0"/>
        <v>  </v>
      </c>
      <c r="E10" s="28"/>
      <c r="F10" s="17"/>
      <c r="G10" s="6"/>
      <c r="H10" s="6"/>
      <c r="I10" s="186" t="str">
        <f t="shared" si="1"/>
        <v>  </v>
      </c>
    </row>
    <row r="11" spans="1:9" ht="14.25">
      <c r="A11" s="5"/>
      <c r="B11" s="6"/>
      <c r="C11" s="6"/>
      <c r="D11" s="139" t="str">
        <f t="shared" si="0"/>
        <v>  </v>
      </c>
      <c r="E11" s="28"/>
      <c r="F11" s="17"/>
      <c r="G11" s="6"/>
      <c r="H11" s="6"/>
      <c r="I11" s="186" t="str">
        <f t="shared" si="1"/>
        <v>  </v>
      </c>
    </row>
    <row r="12" spans="1:9" ht="14.25">
      <c r="A12" s="37" t="s">
        <v>149</v>
      </c>
      <c r="B12" s="9">
        <f>SUM(B13:B14)</f>
        <v>0</v>
      </c>
      <c r="C12" s="9">
        <f>SUM(C13:C14)</f>
        <v>0</v>
      </c>
      <c r="D12" s="190" t="str">
        <f t="shared" si="0"/>
        <v>  </v>
      </c>
      <c r="E12" s="28"/>
      <c r="F12" s="103"/>
      <c r="G12" s="187"/>
      <c r="H12" s="187"/>
      <c r="I12" s="188" t="str">
        <f t="shared" si="1"/>
        <v>  </v>
      </c>
    </row>
    <row r="13" spans="1:9" ht="14.25">
      <c r="A13" s="31" t="s">
        <v>4</v>
      </c>
      <c r="B13" s="6">
        <f>'1.sz.Bevételi források'!K31</f>
        <v>0</v>
      </c>
      <c r="C13" s="6">
        <f>'1.sz.Bevételi források'!L31</f>
        <v>0</v>
      </c>
      <c r="D13" s="139" t="str">
        <f t="shared" si="0"/>
        <v>  </v>
      </c>
      <c r="E13" s="28"/>
      <c r="F13" s="26" t="s">
        <v>117</v>
      </c>
      <c r="G13" s="13">
        <v>2644</v>
      </c>
      <c r="H13" s="13"/>
      <c r="I13" s="174">
        <f t="shared" si="1"/>
        <v>0</v>
      </c>
    </row>
    <row r="14" spans="1:9" ht="14.25">
      <c r="A14" s="31" t="s">
        <v>124</v>
      </c>
      <c r="B14" s="6">
        <f>'1.sz.Bevételi források'!K32</f>
        <v>0</v>
      </c>
      <c r="C14" s="6">
        <f>'1.sz.Bevételi források'!L32</f>
        <v>0</v>
      </c>
      <c r="D14" s="139" t="str">
        <f t="shared" si="0"/>
        <v>  </v>
      </c>
      <c r="E14" s="28"/>
      <c r="F14" s="26" t="s">
        <v>118</v>
      </c>
      <c r="G14" s="13"/>
      <c r="H14" s="13"/>
      <c r="I14" s="174" t="str">
        <f t="shared" si="1"/>
        <v>  </v>
      </c>
    </row>
    <row r="15" spans="1:9" ht="14.25">
      <c r="A15" s="31"/>
      <c r="B15" s="6"/>
      <c r="C15" s="6"/>
      <c r="D15" s="139" t="str">
        <f t="shared" si="0"/>
        <v>  </v>
      </c>
      <c r="E15" s="28"/>
      <c r="F15" s="300" t="s">
        <v>502</v>
      </c>
      <c r="G15" s="13">
        <f>G16</f>
        <v>0</v>
      </c>
      <c r="H15" s="13">
        <f>H16</f>
        <v>0</v>
      </c>
      <c r="I15" s="310" t="str">
        <f t="shared" si="1"/>
        <v>  </v>
      </c>
    </row>
    <row r="16" spans="1:9" ht="26.25">
      <c r="A16" s="31"/>
      <c r="B16" s="6"/>
      <c r="C16" s="6"/>
      <c r="D16" s="139" t="str">
        <f t="shared" si="0"/>
        <v>  </v>
      </c>
      <c r="E16" s="28"/>
      <c r="F16" s="308" t="s">
        <v>506</v>
      </c>
      <c r="G16" s="192">
        <f>'2.szKiadás kiemelt jogcímenként'!K22</f>
        <v>0</v>
      </c>
      <c r="H16" s="192">
        <f>'2.szKiadás kiemelt jogcímenként'!L22</f>
        <v>0</v>
      </c>
      <c r="I16" s="186" t="str">
        <f t="shared" si="1"/>
        <v>  </v>
      </c>
    </row>
    <row r="17" spans="1:9" ht="14.25">
      <c r="A17" s="12" t="s">
        <v>144</v>
      </c>
      <c r="B17" s="9">
        <f>B18</f>
        <v>0</v>
      </c>
      <c r="C17" s="9">
        <f>C18</f>
        <v>0</v>
      </c>
      <c r="D17" s="190" t="str">
        <f t="shared" si="0"/>
        <v>  </v>
      </c>
      <c r="E17" s="28"/>
      <c r="F17" s="22"/>
      <c r="G17" s="134"/>
      <c r="H17" s="134"/>
      <c r="I17" s="179" t="str">
        <f t="shared" si="1"/>
        <v>  </v>
      </c>
    </row>
    <row r="18" spans="1:9" ht="14.25">
      <c r="A18" s="5" t="s">
        <v>145</v>
      </c>
      <c r="B18" s="6">
        <f>'1.sz.Bevételi források'!K35</f>
        <v>0</v>
      </c>
      <c r="C18" s="6">
        <f>'1.sz.Bevételi források'!L35</f>
        <v>0</v>
      </c>
      <c r="D18" s="139" t="str">
        <f t="shared" si="0"/>
        <v>  </v>
      </c>
      <c r="E18" s="28"/>
      <c r="F18" s="22"/>
      <c r="G18" s="134"/>
      <c r="H18" s="134"/>
      <c r="I18" s="179" t="str">
        <f t="shared" si="1"/>
        <v>  </v>
      </c>
    </row>
    <row r="19" spans="1:9" ht="14.25">
      <c r="A19" s="31"/>
      <c r="B19" s="6"/>
      <c r="C19" s="6"/>
      <c r="D19" s="139" t="str">
        <f t="shared" si="0"/>
        <v>  </v>
      </c>
      <c r="E19" s="28"/>
      <c r="F19" s="22"/>
      <c r="G19" s="134"/>
      <c r="H19" s="134"/>
      <c r="I19" s="179" t="str">
        <f t="shared" si="1"/>
        <v>  </v>
      </c>
    </row>
    <row r="20" spans="1:9" ht="27">
      <c r="A20" s="37" t="s">
        <v>5</v>
      </c>
      <c r="B20" s="9">
        <f>B21+B23</f>
        <v>43640</v>
      </c>
      <c r="C20" s="9">
        <f>C21+C23</f>
        <v>0</v>
      </c>
      <c r="D20" s="190">
        <f t="shared" si="0"/>
        <v>0</v>
      </c>
      <c r="E20" s="28"/>
      <c r="F20" s="22"/>
      <c r="G20" s="134"/>
      <c r="H20" s="134"/>
      <c r="I20" s="179" t="str">
        <f t="shared" si="1"/>
        <v>  </v>
      </c>
    </row>
    <row r="21" spans="1:9" ht="14.25">
      <c r="A21" s="30" t="s">
        <v>6</v>
      </c>
      <c r="B21" s="6">
        <f>B22</f>
        <v>43640</v>
      </c>
      <c r="C21" s="6">
        <f>C22</f>
        <v>0</v>
      </c>
      <c r="D21" s="139">
        <f t="shared" si="0"/>
        <v>0</v>
      </c>
      <c r="E21" s="28"/>
      <c r="F21" s="22"/>
      <c r="G21" s="134"/>
      <c r="H21" s="134"/>
      <c r="I21" s="179" t="str">
        <f t="shared" si="1"/>
        <v>  </v>
      </c>
    </row>
    <row r="22" spans="1:9" ht="14.25">
      <c r="A22" s="31" t="s">
        <v>8</v>
      </c>
      <c r="B22" s="6">
        <f>'1.sz.Bevételi források'!K42</f>
        <v>43640</v>
      </c>
      <c r="C22" s="6">
        <f>'1.sz.Bevételi források'!L42</f>
        <v>0</v>
      </c>
      <c r="D22" s="139">
        <f t="shared" si="0"/>
        <v>0</v>
      </c>
      <c r="E22" s="28"/>
      <c r="F22" s="22"/>
      <c r="G22" s="134"/>
      <c r="H22" s="134"/>
      <c r="I22" s="179" t="str">
        <f t="shared" si="1"/>
        <v>  </v>
      </c>
    </row>
    <row r="23" spans="1:9" ht="14.25">
      <c r="A23" s="30" t="s">
        <v>9</v>
      </c>
      <c r="B23" s="6">
        <f>B24</f>
        <v>0</v>
      </c>
      <c r="C23" s="6">
        <f>C24</f>
        <v>0</v>
      </c>
      <c r="D23" s="139" t="str">
        <f t="shared" si="0"/>
        <v>  </v>
      </c>
      <c r="E23" s="28"/>
      <c r="F23" s="22"/>
      <c r="G23" s="134"/>
      <c r="H23" s="134"/>
      <c r="I23" s="179" t="str">
        <f t="shared" si="1"/>
        <v>  </v>
      </c>
    </row>
    <row r="24" spans="1:9" ht="14.25">
      <c r="A24" s="31" t="s">
        <v>11</v>
      </c>
      <c r="B24" s="6">
        <f>'1.sz.Bevételi források'!K45</f>
        <v>0</v>
      </c>
      <c r="C24" s="6">
        <f>'1.sz.Bevételi források'!L45</f>
        <v>0</v>
      </c>
      <c r="D24" s="139" t="str">
        <f t="shared" si="0"/>
        <v>  </v>
      </c>
      <c r="E24" s="28"/>
      <c r="F24" s="22"/>
      <c r="G24" s="134"/>
      <c r="H24" s="134"/>
      <c r="I24" s="179" t="str">
        <f t="shared" si="1"/>
        <v>  </v>
      </c>
    </row>
    <row r="25" spans="1:9" ht="14.25">
      <c r="A25" s="307" t="s">
        <v>499</v>
      </c>
      <c r="B25" s="13">
        <f>B26</f>
        <v>0</v>
      </c>
      <c r="C25" s="13">
        <f>C26</f>
        <v>0</v>
      </c>
      <c r="D25" s="136" t="str">
        <f t="shared" si="0"/>
        <v>  </v>
      </c>
      <c r="E25" s="28"/>
      <c r="F25" s="22"/>
      <c r="G25" s="134"/>
      <c r="H25" s="134"/>
      <c r="I25" s="179"/>
    </row>
    <row r="26" spans="1:9" ht="14.25">
      <c r="A26" s="7" t="s">
        <v>505</v>
      </c>
      <c r="B26" s="6">
        <f>'1.sz.Bevételi források'!K48</f>
        <v>0</v>
      </c>
      <c r="C26" s="192">
        <f>'1.sz.Bevételi források'!L48</f>
        <v>0</v>
      </c>
      <c r="D26" s="139" t="str">
        <f t="shared" si="0"/>
        <v>  </v>
      </c>
      <c r="E26" s="28"/>
      <c r="F26" s="22"/>
      <c r="G26" s="180"/>
      <c r="H26" s="134"/>
      <c r="I26" s="179" t="str">
        <f t="shared" si="1"/>
        <v>  </v>
      </c>
    </row>
    <row r="27" spans="1:9" ht="14.25">
      <c r="A27" s="51" t="s">
        <v>31</v>
      </c>
      <c r="B27" s="49">
        <f>B4+B12+B17+B20+B25</f>
        <v>43640</v>
      </c>
      <c r="C27" s="49">
        <f>C4+C12+C17+C20+C25</f>
        <v>0</v>
      </c>
      <c r="D27" s="166">
        <f t="shared" si="0"/>
        <v>0</v>
      </c>
      <c r="E27" s="34"/>
      <c r="F27" s="49" t="s">
        <v>103</v>
      </c>
      <c r="G27" s="50">
        <f>G4+G12+G13+G14+G15</f>
        <v>43640</v>
      </c>
      <c r="H27" s="51">
        <f>H4+H12+H13+H14+H15</f>
        <v>10490</v>
      </c>
      <c r="I27" s="183">
        <f t="shared" si="1"/>
        <v>0.24037580201649864</v>
      </c>
    </row>
    <row r="28" spans="1:9" ht="15" thickBot="1">
      <c r="A28" s="52" t="s">
        <v>105</v>
      </c>
      <c r="B28" s="44" t="str">
        <f>IF(B27-G27&gt;0,B27-G27,"-----")</f>
        <v>-----</v>
      </c>
      <c r="C28" s="44" t="str">
        <f>IF(C27-H27&gt;0,C27-H27,"-----")</f>
        <v>-----</v>
      </c>
      <c r="D28" s="44"/>
      <c r="E28" s="35"/>
      <c r="F28" s="44" t="s">
        <v>104</v>
      </c>
      <c r="G28" s="45" t="str">
        <f>IF(B27-G27&lt;0,B27-G27,"-----")</f>
        <v>-----</v>
      </c>
      <c r="H28" s="52">
        <f>IF(C27-H27&lt;0,C27-H27,"-----")</f>
        <v>-10490</v>
      </c>
      <c r="I28" s="184"/>
    </row>
  </sheetData>
  <sheetProtection/>
  <printOptions/>
  <pageMargins left="0.7" right="0.7" top="0.75" bottom="0.75" header="0.3" footer="0.3"/>
  <pageSetup horizontalDpi="600" verticalDpi="600" orientation="portrait" paperSize="9" scale="49" r:id="rId2"/>
  <headerFooter>
    <oddHeader>&amp;L&amp;G&amp;C.../2021 (V.28.) számú határozat
a Marcali Kistérségi Többcélú Társulás
2020. évi költségvetésének teljesítéséről</oddHeader>
    <oddFooter>&amp;C&amp;P</oddFooter>
  </headerFooter>
  <colBreaks count="1" manualBreakCount="1">
    <brk id="5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4:M27"/>
  <sheetViews>
    <sheetView workbookViewId="0" topLeftCell="A4">
      <selection activeCell="C4" sqref="C4"/>
    </sheetView>
  </sheetViews>
  <sheetFormatPr defaultColWidth="9.140625" defaultRowHeight="15"/>
  <cols>
    <col min="2" max="2" width="3.57421875" style="0" customWidth="1"/>
    <col min="3" max="3" width="39.00390625" style="0" customWidth="1"/>
    <col min="4" max="4" width="17.8515625" style="0" customWidth="1"/>
    <col min="5" max="5" width="14.8515625" style="0" customWidth="1"/>
    <col min="6" max="6" width="15.28125" style="0" customWidth="1"/>
    <col min="7" max="7" width="13.57421875" style="0" customWidth="1"/>
    <col min="8" max="8" width="15.28125" style="0" customWidth="1"/>
    <col min="9" max="9" width="16.421875" style="0" customWidth="1"/>
    <col min="10" max="10" width="13.8515625" style="0" customWidth="1"/>
    <col min="11" max="12" width="11.7109375" style="0" customWidth="1"/>
    <col min="13" max="13" width="12.28125" style="0" customWidth="1"/>
  </cols>
  <sheetData>
    <row r="4" spans="2:13" ht="14.25">
      <c r="B4" s="2" t="s">
        <v>40</v>
      </c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20</v>
      </c>
    </row>
    <row r="5" spans="2:13" ht="15" thickBot="1">
      <c r="B5" s="399" t="s">
        <v>498</v>
      </c>
      <c r="C5" s="399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5" customHeight="1">
      <c r="B6" s="56" t="s">
        <v>21</v>
      </c>
      <c r="C6" s="395" t="s">
        <v>22</v>
      </c>
      <c r="D6" s="395" t="s">
        <v>534</v>
      </c>
      <c r="E6" s="395" t="s">
        <v>535</v>
      </c>
      <c r="F6" s="395" t="s">
        <v>536</v>
      </c>
      <c r="G6" s="395" t="s">
        <v>169</v>
      </c>
      <c r="H6" s="395" t="s">
        <v>170</v>
      </c>
      <c r="I6" s="395" t="s">
        <v>171</v>
      </c>
      <c r="J6" s="395" t="s">
        <v>172</v>
      </c>
      <c r="K6" s="395" t="s">
        <v>173</v>
      </c>
      <c r="L6" s="395" t="s">
        <v>174</v>
      </c>
      <c r="M6" s="397" t="s">
        <v>23</v>
      </c>
    </row>
    <row r="7" spans="2:13" ht="42.75" customHeight="1">
      <c r="B7" s="57" t="s">
        <v>24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8"/>
    </row>
    <row r="8" spans="2:13" ht="14.25">
      <c r="B8" s="38" t="s">
        <v>13</v>
      </c>
      <c r="C8" s="17"/>
      <c r="D8" s="21">
        <v>0</v>
      </c>
      <c r="E8" s="40">
        <v>0</v>
      </c>
      <c r="F8" s="40">
        <v>0</v>
      </c>
      <c r="G8" s="167"/>
      <c r="H8" s="167"/>
      <c r="I8" s="167"/>
      <c r="J8" s="168" t="str">
        <f aca="true" t="shared" si="0" ref="J8:L10">IF(D8&gt;0,G8/D8,"  ")</f>
        <v>  </v>
      </c>
      <c r="K8" s="168" t="str">
        <f t="shared" si="0"/>
        <v>  </v>
      </c>
      <c r="L8" s="168" t="str">
        <f t="shared" si="0"/>
        <v>  </v>
      </c>
      <c r="M8" s="39"/>
    </row>
    <row r="9" spans="2:13" ht="14.25">
      <c r="B9" s="38" t="s">
        <v>14</v>
      </c>
      <c r="C9" s="17"/>
      <c r="D9" s="21">
        <v>0</v>
      </c>
      <c r="E9" s="40">
        <v>0</v>
      </c>
      <c r="F9" s="40">
        <v>0</v>
      </c>
      <c r="G9" s="167"/>
      <c r="H9" s="167"/>
      <c r="I9" s="167"/>
      <c r="J9" s="168" t="str">
        <f t="shared" si="0"/>
        <v>  </v>
      </c>
      <c r="K9" s="168" t="str">
        <f t="shared" si="0"/>
        <v>  </v>
      </c>
      <c r="L9" s="168" t="str">
        <f t="shared" si="0"/>
        <v>  </v>
      </c>
      <c r="M9" s="39"/>
    </row>
    <row r="10" spans="2:13" ht="15" thickBot="1">
      <c r="B10" s="53"/>
      <c r="C10" s="46" t="s">
        <v>25</v>
      </c>
      <c r="D10" s="54">
        <f aca="true" t="shared" si="1" ref="D10:I10">SUM(D8:D9)</f>
        <v>0</v>
      </c>
      <c r="E10" s="54">
        <f t="shared" si="1"/>
        <v>0</v>
      </c>
      <c r="F10" s="54">
        <f t="shared" si="1"/>
        <v>0</v>
      </c>
      <c r="G10" s="54">
        <f t="shared" si="1"/>
        <v>0</v>
      </c>
      <c r="H10" s="54">
        <f t="shared" si="1"/>
        <v>0</v>
      </c>
      <c r="I10" s="54">
        <f t="shared" si="1"/>
        <v>0</v>
      </c>
      <c r="J10" s="169" t="str">
        <f t="shared" si="0"/>
        <v>  </v>
      </c>
      <c r="K10" s="169" t="str">
        <f t="shared" si="0"/>
        <v>  </v>
      </c>
      <c r="L10" s="169" t="str">
        <f t="shared" si="0"/>
        <v>  </v>
      </c>
      <c r="M10" s="55"/>
    </row>
    <row r="13" spans="2:13" ht="15" thickBot="1">
      <c r="B13" s="399" t="s">
        <v>521</v>
      </c>
      <c r="C13" s="399"/>
      <c r="D13" s="2"/>
      <c r="E13" s="2"/>
      <c r="F13" s="2"/>
      <c r="G13" s="2"/>
      <c r="H13" s="2"/>
      <c r="I13" s="2"/>
      <c r="J13" s="2"/>
      <c r="K13" s="2"/>
      <c r="L13" s="2"/>
      <c r="M13" s="3" t="s">
        <v>20</v>
      </c>
    </row>
    <row r="14" spans="2:13" ht="14.25">
      <c r="B14" s="56" t="s">
        <v>21</v>
      </c>
      <c r="C14" s="395" t="s">
        <v>22</v>
      </c>
      <c r="D14" s="395" t="s">
        <v>158</v>
      </c>
      <c r="E14" s="395" t="s">
        <v>159</v>
      </c>
      <c r="F14" s="395" t="s">
        <v>160</v>
      </c>
      <c r="G14" s="395" t="s">
        <v>169</v>
      </c>
      <c r="H14" s="395" t="s">
        <v>170</v>
      </c>
      <c r="I14" s="395" t="s">
        <v>171</v>
      </c>
      <c r="J14" s="395" t="s">
        <v>172</v>
      </c>
      <c r="K14" s="395" t="s">
        <v>173</v>
      </c>
      <c r="L14" s="395" t="s">
        <v>174</v>
      </c>
      <c r="M14" s="397" t="s">
        <v>23</v>
      </c>
    </row>
    <row r="15" spans="2:13" ht="27.75" customHeight="1">
      <c r="B15" s="57" t="s">
        <v>24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8"/>
    </row>
    <row r="16" spans="2:13" ht="26.25">
      <c r="B16" s="38" t="s">
        <v>13</v>
      </c>
      <c r="C16" s="17" t="s">
        <v>603</v>
      </c>
      <c r="D16" s="21">
        <v>500</v>
      </c>
      <c r="E16" s="40">
        <v>500</v>
      </c>
      <c r="F16" s="40"/>
      <c r="G16" s="167"/>
      <c r="H16" s="167"/>
      <c r="I16" s="167"/>
      <c r="J16" s="168">
        <f aca="true" t="shared" si="2" ref="J16:L19">IF(D16&gt;0,G16/D16,"  ")</f>
        <v>0</v>
      </c>
      <c r="K16" s="168">
        <f t="shared" si="2"/>
        <v>0</v>
      </c>
      <c r="L16" s="168" t="str">
        <f t="shared" si="2"/>
        <v>  </v>
      </c>
      <c r="M16" s="39" t="s">
        <v>496</v>
      </c>
    </row>
    <row r="17" spans="2:13" ht="14.25">
      <c r="B17" s="38" t="s">
        <v>14</v>
      </c>
      <c r="C17" s="17"/>
      <c r="D17" s="21"/>
      <c r="E17" s="40"/>
      <c r="F17" s="40"/>
      <c r="G17" s="167"/>
      <c r="H17" s="167"/>
      <c r="I17" s="167"/>
      <c r="J17" s="168"/>
      <c r="K17" s="168"/>
      <c r="L17" s="168"/>
      <c r="M17" s="39"/>
    </row>
    <row r="18" spans="2:13" ht="14.25">
      <c r="B18" s="38" t="s">
        <v>15</v>
      </c>
      <c r="C18" s="17"/>
      <c r="D18" s="21"/>
      <c r="E18" s="40"/>
      <c r="F18" s="40"/>
      <c r="G18" s="167"/>
      <c r="H18" s="167"/>
      <c r="I18" s="167"/>
      <c r="J18" s="168" t="str">
        <f t="shared" si="2"/>
        <v>  </v>
      </c>
      <c r="K18" s="168" t="str">
        <f t="shared" si="2"/>
        <v>  </v>
      </c>
      <c r="L18" s="168" t="str">
        <f t="shared" si="2"/>
        <v>  </v>
      </c>
      <c r="M18" s="39"/>
    </row>
    <row r="19" spans="2:13" ht="15" thickBot="1">
      <c r="B19" s="53"/>
      <c r="C19" s="46" t="s">
        <v>25</v>
      </c>
      <c r="D19" s="54">
        <f aca="true" t="shared" si="3" ref="D19:I19">SUM(D16:D18)</f>
        <v>500</v>
      </c>
      <c r="E19" s="54">
        <f t="shared" si="3"/>
        <v>500</v>
      </c>
      <c r="F19" s="54">
        <f t="shared" si="3"/>
        <v>0</v>
      </c>
      <c r="G19" s="54">
        <f t="shared" si="3"/>
        <v>0</v>
      </c>
      <c r="H19" s="54">
        <f t="shared" si="3"/>
        <v>0</v>
      </c>
      <c r="I19" s="54">
        <f t="shared" si="3"/>
        <v>0</v>
      </c>
      <c r="J19" s="169">
        <f t="shared" si="2"/>
        <v>0</v>
      </c>
      <c r="K19" s="169">
        <f t="shared" si="2"/>
        <v>0</v>
      </c>
      <c r="L19" s="169" t="str">
        <f t="shared" si="2"/>
        <v>  </v>
      </c>
      <c r="M19" s="55"/>
    </row>
    <row r="22" spans="2:13" ht="15" thickBot="1">
      <c r="B22" s="399" t="s">
        <v>163</v>
      </c>
      <c r="C22" s="399"/>
      <c r="D22" s="2"/>
      <c r="E22" s="2"/>
      <c r="F22" s="2"/>
      <c r="G22" s="2"/>
      <c r="H22" s="2"/>
      <c r="I22" s="2"/>
      <c r="J22" s="2"/>
      <c r="K22" s="2"/>
      <c r="L22" s="2"/>
      <c r="M22" s="3" t="s">
        <v>20</v>
      </c>
    </row>
    <row r="23" spans="2:13" ht="14.25">
      <c r="B23" s="56" t="s">
        <v>21</v>
      </c>
      <c r="C23" s="395" t="s">
        <v>22</v>
      </c>
      <c r="D23" s="395" t="s">
        <v>158</v>
      </c>
      <c r="E23" s="395" t="s">
        <v>159</v>
      </c>
      <c r="F23" s="395" t="s">
        <v>160</v>
      </c>
      <c r="G23" s="395" t="s">
        <v>169</v>
      </c>
      <c r="H23" s="395" t="s">
        <v>170</v>
      </c>
      <c r="I23" s="395" t="s">
        <v>171</v>
      </c>
      <c r="J23" s="395" t="s">
        <v>172</v>
      </c>
      <c r="K23" s="395" t="s">
        <v>173</v>
      </c>
      <c r="L23" s="395" t="s">
        <v>174</v>
      </c>
      <c r="M23" s="397" t="s">
        <v>23</v>
      </c>
    </row>
    <row r="24" spans="2:13" ht="26.25" customHeight="1">
      <c r="B24" s="57" t="s">
        <v>24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8"/>
    </row>
    <row r="25" spans="2:13" ht="26.25">
      <c r="B25" s="38" t="s">
        <v>13</v>
      </c>
      <c r="C25" s="17" t="s">
        <v>537</v>
      </c>
      <c r="D25" s="21"/>
      <c r="E25" s="40"/>
      <c r="F25" s="40"/>
      <c r="G25" s="167"/>
      <c r="H25" s="167"/>
      <c r="I25" s="167"/>
      <c r="J25" s="168" t="str">
        <f aca="true" t="shared" si="4" ref="J25:L27">IF(D25&gt;0,G25/D25,"  ")</f>
        <v>  </v>
      </c>
      <c r="K25" s="168" t="str">
        <f t="shared" si="4"/>
        <v>  </v>
      </c>
      <c r="L25" s="168" t="str">
        <f t="shared" si="4"/>
        <v>  </v>
      </c>
      <c r="M25" s="39" t="s">
        <v>496</v>
      </c>
    </row>
    <row r="26" spans="2:13" ht="14.25">
      <c r="B26" s="38" t="s">
        <v>14</v>
      </c>
      <c r="C26" s="17"/>
      <c r="D26" s="21"/>
      <c r="E26" s="40"/>
      <c r="F26" s="40"/>
      <c r="G26" s="167"/>
      <c r="H26" s="167"/>
      <c r="I26" s="167"/>
      <c r="J26" s="168" t="str">
        <f t="shared" si="4"/>
        <v>  </v>
      </c>
      <c r="K26" s="168" t="str">
        <f t="shared" si="4"/>
        <v>  </v>
      </c>
      <c r="L26" s="168" t="str">
        <f t="shared" si="4"/>
        <v>  </v>
      </c>
      <c r="M26" s="39"/>
    </row>
    <row r="27" spans="2:13" ht="15" thickBot="1">
      <c r="B27" s="53"/>
      <c r="C27" s="46" t="s">
        <v>25</v>
      </c>
      <c r="D27" s="54">
        <f aca="true" t="shared" si="5" ref="D27:I27">SUM(D25:D26)</f>
        <v>0</v>
      </c>
      <c r="E27" s="54">
        <f t="shared" si="5"/>
        <v>0</v>
      </c>
      <c r="F27" s="54">
        <f t="shared" si="5"/>
        <v>0</v>
      </c>
      <c r="G27" s="54">
        <f t="shared" si="5"/>
        <v>0</v>
      </c>
      <c r="H27" s="54">
        <f t="shared" si="5"/>
        <v>0</v>
      </c>
      <c r="I27" s="54">
        <f t="shared" si="5"/>
        <v>0</v>
      </c>
      <c r="J27" s="169" t="str">
        <f t="shared" si="4"/>
        <v>  </v>
      </c>
      <c r="K27" s="169" t="str">
        <f t="shared" si="4"/>
        <v>  </v>
      </c>
      <c r="L27" s="169" t="str">
        <f t="shared" si="4"/>
        <v>  </v>
      </c>
      <c r="M27" s="55"/>
    </row>
  </sheetData>
  <sheetProtection/>
  <mergeCells count="36">
    <mergeCell ref="H23:H24"/>
    <mergeCell ref="I23:I24"/>
    <mergeCell ref="J23:J24"/>
    <mergeCell ref="K23:K24"/>
    <mergeCell ref="L23:L24"/>
    <mergeCell ref="M23:M24"/>
    <mergeCell ref="J14:J15"/>
    <mergeCell ref="K14:K15"/>
    <mergeCell ref="L14:L15"/>
    <mergeCell ref="M14:M15"/>
    <mergeCell ref="B22:C22"/>
    <mergeCell ref="C23:C24"/>
    <mergeCell ref="D23:D24"/>
    <mergeCell ref="E23:E24"/>
    <mergeCell ref="F23:F24"/>
    <mergeCell ref="G23:G24"/>
    <mergeCell ref="I6:I7"/>
    <mergeCell ref="J6:J7"/>
    <mergeCell ref="B13:C13"/>
    <mergeCell ref="C14:C15"/>
    <mergeCell ref="D14:D15"/>
    <mergeCell ref="E14:E15"/>
    <mergeCell ref="F14:F15"/>
    <mergeCell ref="G14:G15"/>
    <mergeCell ref="H14:H15"/>
    <mergeCell ref="I14:I15"/>
    <mergeCell ref="K6:K7"/>
    <mergeCell ref="L6:L7"/>
    <mergeCell ref="M6:M7"/>
    <mergeCell ref="B5:C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landscape" paperSize="9" scale="67" r:id="rId2"/>
  <headerFooter>
    <oddHeader>&amp;L&amp;G&amp;C.../2021 (V.28.) számú határozat
a Marcali Kistérségi Többcélú Társulás
2020. évi költségvetésének teljesítéséről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L2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11" width="12.00390625" style="0" customWidth="1"/>
    <col min="12" max="12" width="26.57421875" style="0" customWidth="1"/>
  </cols>
  <sheetData>
    <row r="3" spans="1:12" ht="14.2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20</v>
      </c>
    </row>
    <row r="4" spans="1:12" ht="15" thickBot="1">
      <c r="A4" s="2" t="s">
        <v>106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" customHeight="1">
      <c r="A5" s="56" t="s">
        <v>21</v>
      </c>
      <c r="B5" s="395" t="s">
        <v>22</v>
      </c>
      <c r="C5" s="395" t="s">
        <v>158</v>
      </c>
      <c r="D5" s="395" t="s">
        <v>159</v>
      </c>
      <c r="E5" s="395" t="s">
        <v>160</v>
      </c>
      <c r="F5" s="395" t="s">
        <v>169</v>
      </c>
      <c r="G5" s="395" t="s">
        <v>170</v>
      </c>
      <c r="H5" s="395" t="s">
        <v>171</v>
      </c>
      <c r="I5" s="395" t="s">
        <v>172</v>
      </c>
      <c r="J5" s="395" t="s">
        <v>173</v>
      </c>
      <c r="K5" s="395" t="s">
        <v>174</v>
      </c>
      <c r="L5" s="397" t="s">
        <v>23</v>
      </c>
    </row>
    <row r="6" spans="1:12" ht="47.25" customHeight="1">
      <c r="A6" s="57" t="s">
        <v>24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8"/>
    </row>
    <row r="7" spans="1:12" ht="26.25" customHeight="1">
      <c r="A7" s="38" t="s">
        <v>13</v>
      </c>
      <c r="B7" s="90" t="s">
        <v>542</v>
      </c>
      <c r="C7" s="91">
        <v>781</v>
      </c>
      <c r="D7" s="92">
        <v>781</v>
      </c>
      <c r="E7" s="92">
        <f>C7-D7</f>
        <v>0</v>
      </c>
      <c r="F7" s="91">
        <v>781</v>
      </c>
      <c r="G7" s="92">
        <v>781</v>
      </c>
      <c r="H7" s="92">
        <f>F7-G7</f>
        <v>0</v>
      </c>
      <c r="I7" s="168">
        <f>IF(C7&gt;0,F7/C7,"  ")</f>
        <v>1</v>
      </c>
      <c r="J7" s="168">
        <f>IF(D7&gt;0,G7/D7,"  ")</f>
        <v>1</v>
      </c>
      <c r="K7" s="168" t="str">
        <f>IF(E7&gt;0,H7/E7,"  ")</f>
        <v>  </v>
      </c>
      <c r="L7" s="93" t="s">
        <v>496</v>
      </c>
    </row>
    <row r="8" spans="1:12" ht="26.25" customHeight="1">
      <c r="A8" s="38" t="s">
        <v>14</v>
      </c>
      <c r="B8" s="90" t="s">
        <v>601</v>
      </c>
      <c r="C8" s="91">
        <v>30000</v>
      </c>
      <c r="D8" s="92">
        <v>30000</v>
      </c>
      <c r="E8" s="92"/>
      <c r="F8" s="91"/>
      <c r="G8" s="317"/>
      <c r="H8" s="317"/>
      <c r="I8" s="171"/>
      <c r="J8" s="171"/>
      <c r="K8" s="171"/>
      <c r="L8" s="93" t="s">
        <v>496</v>
      </c>
    </row>
    <row r="9" spans="1:12" ht="26.25" customHeight="1">
      <c r="A9" s="38"/>
      <c r="B9" s="90"/>
      <c r="C9" s="170"/>
      <c r="D9" s="170"/>
      <c r="E9" s="170"/>
      <c r="F9" s="319"/>
      <c r="G9" s="317"/>
      <c r="H9" s="318"/>
      <c r="I9" s="171"/>
      <c r="J9" s="171"/>
      <c r="K9" s="171"/>
      <c r="L9" s="93"/>
    </row>
    <row r="10" spans="1:12" ht="26.25" customHeight="1">
      <c r="A10" s="38"/>
      <c r="B10" s="90"/>
      <c r="C10" s="170"/>
      <c r="D10" s="170"/>
      <c r="E10" s="170"/>
      <c r="F10" s="320"/>
      <c r="G10" s="321"/>
      <c r="H10" s="321"/>
      <c r="I10" s="171"/>
      <c r="J10" s="171"/>
      <c r="K10" s="171"/>
      <c r="L10" s="93"/>
    </row>
    <row r="11" spans="1:12" ht="15" thickBot="1">
      <c r="A11" s="53"/>
      <c r="B11" s="46" t="s">
        <v>25</v>
      </c>
      <c r="C11" s="54">
        <f aca="true" t="shared" si="0" ref="C11:H11">SUM(C7:C10)</f>
        <v>30781</v>
      </c>
      <c r="D11" s="54">
        <f t="shared" si="0"/>
        <v>30781</v>
      </c>
      <c r="E11" s="54">
        <f t="shared" si="0"/>
        <v>0</v>
      </c>
      <c r="F11" s="54">
        <f t="shared" si="0"/>
        <v>781</v>
      </c>
      <c r="G11" s="54">
        <f t="shared" si="0"/>
        <v>781</v>
      </c>
      <c r="H11" s="54">
        <f t="shared" si="0"/>
        <v>0</v>
      </c>
      <c r="I11" s="169">
        <f>IF(C11&gt;0,F11/C11,"  ")</f>
        <v>0.025372794905948473</v>
      </c>
      <c r="J11" s="169">
        <f>IF(D11&gt;0,G11/D11,"  ")</f>
        <v>0.025372794905948473</v>
      </c>
      <c r="K11" s="169" t="str">
        <f>IF(E11&gt;0,H11/E11,"  ")</f>
        <v>  </v>
      </c>
      <c r="L11" s="55"/>
    </row>
    <row r="13" spans="1:12" ht="15" thickBot="1">
      <c r="A13" t="s">
        <v>521</v>
      </c>
      <c r="L13" s="3" t="s">
        <v>20</v>
      </c>
    </row>
    <row r="14" spans="1:12" ht="15" customHeight="1">
      <c r="A14" s="56" t="s">
        <v>21</v>
      </c>
      <c r="B14" s="395" t="s">
        <v>22</v>
      </c>
      <c r="C14" s="395" t="s">
        <v>158</v>
      </c>
      <c r="D14" s="395" t="s">
        <v>159</v>
      </c>
      <c r="E14" s="395" t="s">
        <v>160</v>
      </c>
      <c r="F14" s="395" t="s">
        <v>169</v>
      </c>
      <c r="G14" s="395" t="s">
        <v>170</v>
      </c>
      <c r="H14" s="395" t="s">
        <v>171</v>
      </c>
      <c r="I14" s="395" t="s">
        <v>172</v>
      </c>
      <c r="J14" s="395" t="s">
        <v>173</v>
      </c>
      <c r="K14" s="395" t="s">
        <v>174</v>
      </c>
      <c r="L14" s="397" t="s">
        <v>23</v>
      </c>
    </row>
    <row r="15" spans="1:12" ht="47.25" customHeight="1">
      <c r="A15" s="57" t="s">
        <v>24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8"/>
    </row>
    <row r="16" spans="1:12" ht="27.75" customHeight="1">
      <c r="A16" s="89" t="s">
        <v>13</v>
      </c>
      <c r="B16" s="90" t="s">
        <v>602</v>
      </c>
      <c r="C16" s="170">
        <v>6620</v>
      </c>
      <c r="D16" s="170">
        <v>0</v>
      </c>
      <c r="E16" s="170">
        <v>6620</v>
      </c>
      <c r="F16" s="170">
        <v>6617</v>
      </c>
      <c r="G16" s="170">
        <v>0</v>
      </c>
      <c r="H16" s="170">
        <v>6617</v>
      </c>
      <c r="I16" s="171">
        <f>IF(C16&gt;0,F16/C16,"  ")</f>
        <v>0.9995468277945619</v>
      </c>
      <c r="J16" s="171" t="str">
        <f aca="true" t="shared" si="1" ref="J16:K20">IF(D16&gt;0,G16/D16,"  ")</f>
        <v>  </v>
      </c>
      <c r="K16" s="171">
        <f t="shared" si="1"/>
        <v>0.9995468277945619</v>
      </c>
      <c r="L16" s="93" t="s">
        <v>524</v>
      </c>
    </row>
    <row r="17" spans="1:12" ht="31.5" customHeight="1">
      <c r="A17" s="89" t="s">
        <v>14</v>
      </c>
      <c r="B17" s="90"/>
      <c r="C17" s="170"/>
      <c r="D17" s="170"/>
      <c r="E17" s="170"/>
      <c r="F17" s="170"/>
      <c r="G17" s="170"/>
      <c r="H17" s="170"/>
      <c r="I17" s="171" t="str">
        <f>IF(C17&gt;0,F17/C17,"  ")</f>
        <v>  </v>
      </c>
      <c r="J17" s="171" t="str">
        <f t="shared" si="1"/>
        <v>  </v>
      </c>
      <c r="K17" s="171" t="str">
        <f t="shared" si="1"/>
        <v>  </v>
      </c>
      <c r="L17" s="93"/>
    </row>
    <row r="18" spans="1:12" ht="31.5" customHeight="1">
      <c r="A18" s="89" t="s">
        <v>15</v>
      </c>
      <c r="B18" s="90"/>
      <c r="C18" s="170"/>
      <c r="D18" s="170"/>
      <c r="E18" s="170"/>
      <c r="F18" s="170"/>
      <c r="G18" s="170"/>
      <c r="H18" s="170"/>
      <c r="I18" s="171" t="str">
        <f>IF(C18&gt;0,F18/C18,"  ")</f>
        <v>  </v>
      </c>
      <c r="J18" s="171" t="str">
        <f>IF(D18&gt;0,G18/D18,"  ")</f>
        <v>  </v>
      </c>
      <c r="K18" s="171" t="str">
        <f>IF(E18&gt;0,H18/E18,"  ")</f>
        <v>  </v>
      </c>
      <c r="L18" s="93"/>
    </row>
    <row r="19" spans="1:12" ht="47.25" customHeight="1">
      <c r="A19" s="89" t="s">
        <v>204</v>
      </c>
      <c r="B19" s="90"/>
      <c r="C19" s="170"/>
      <c r="D19" s="170"/>
      <c r="E19" s="170"/>
      <c r="F19" s="170"/>
      <c r="G19" s="170"/>
      <c r="H19" s="170"/>
      <c r="I19" s="171" t="str">
        <f>IF(C19&gt;0,F19/C19,"  ")</f>
        <v>  </v>
      </c>
      <c r="J19" s="171" t="str">
        <f>IF(D19&gt;0,G19/D19,"  ")</f>
        <v>  </v>
      </c>
      <c r="K19" s="171" t="str">
        <f>IF(E19&gt;0,H19/E19,"  ")</f>
        <v>  </v>
      </c>
      <c r="L19" s="93"/>
    </row>
    <row r="20" spans="1:12" ht="15" thickBot="1">
      <c r="A20" s="53"/>
      <c r="B20" s="46" t="s">
        <v>25</v>
      </c>
      <c r="C20" s="54">
        <f aca="true" t="shared" si="2" ref="C20:H20">SUM(C16:C19)</f>
        <v>6620</v>
      </c>
      <c r="D20" s="54">
        <f t="shared" si="2"/>
        <v>0</v>
      </c>
      <c r="E20" s="54">
        <f t="shared" si="2"/>
        <v>6620</v>
      </c>
      <c r="F20" s="54">
        <f t="shared" si="2"/>
        <v>6617</v>
      </c>
      <c r="G20" s="54">
        <f t="shared" si="2"/>
        <v>0</v>
      </c>
      <c r="H20" s="54">
        <f t="shared" si="2"/>
        <v>6617</v>
      </c>
      <c r="I20" s="169">
        <f>IF(C20&gt;0,F20/C20,"  ")</f>
        <v>0.9995468277945619</v>
      </c>
      <c r="J20" s="169" t="str">
        <f t="shared" si="1"/>
        <v>  </v>
      </c>
      <c r="K20" s="169">
        <f t="shared" si="1"/>
        <v>0.9995468277945619</v>
      </c>
      <c r="L20" s="55"/>
    </row>
    <row r="22" spans="1:12" ht="15" thickBot="1">
      <c r="A22" t="s">
        <v>163</v>
      </c>
      <c r="L22" s="3" t="s">
        <v>20</v>
      </c>
    </row>
    <row r="23" spans="1:12" ht="15" customHeight="1">
      <c r="A23" s="56" t="s">
        <v>21</v>
      </c>
      <c r="B23" s="395" t="s">
        <v>22</v>
      </c>
      <c r="C23" s="395" t="s">
        <v>158</v>
      </c>
      <c r="D23" s="395" t="s">
        <v>159</v>
      </c>
      <c r="E23" s="395" t="s">
        <v>160</v>
      </c>
      <c r="F23" s="395" t="s">
        <v>169</v>
      </c>
      <c r="G23" s="395" t="s">
        <v>170</v>
      </c>
      <c r="H23" s="395" t="s">
        <v>171</v>
      </c>
      <c r="I23" s="395" t="s">
        <v>172</v>
      </c>
      <c r="J23" s="395" t="s">
        <v>173</v>
      </c>
      <c r="K23" s="395" t="s">
        <v>174</v>
      </c>
      <c r="L23" s="397" t="s">
        <v>23</v>
      </c>
    </row>
    <row r="24" spans="1:12" ht="39.75" customHeight="1">
      <c r="A24" s="57" t="s">
        <v>24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8"/>
    </row>
    <row r="25" spans="1:12" ht="14.25">
      <c r="A25" s="89" t="s">
        <v>13</v>
      </c>
      <c r="B25" s="90" t="s">
        <v>602</v>
      </c>
      <c r="C25" s="91">
        <v>3095</v>
      </c>
      <c r="D25" s="92">
        <v>0</v>
      </c>
      <c r="E25" s="92">
        <v>3095</v>
      </c>
      <c r="F25" s="170">
        <v>3092</v>
      </c>
      <c r="G25" s="170"/>
      <c r="H25" s="170">
        <v>3092</v>
      </c>
      <c r="I25" s="171">
        <f>IF(C25&gt;0,F25/C25,"  ")</f>
        <v>0.9990306946688207</v>
      </c>
      <c r="J25" s="171" t="str">
        <f aca="true" t="shared" si="3" ref="J25:K28">IF(D25&gt;0,G25/D25,"  ")</f>
        <v>  </v>
      </c>
      <c r="K25" s="171">
        <f t="shared" si="3"/>
        <v>0.9990306946688207</v>
      </c>
      <c r="L25" s="93" t="s">
        <v>524</v>
      </c>
    </row>
    <row r="26" spans="1:12" ht="14.25">
      <c r="A26" s="89" t="s">
        <v>14</v>
      </c>
      <c r="B26" s="90"/>
      <c r="C26" s="91"/>
      <c r="D26" s="92"/>
      <c r="E26" s="92"/>
      <c r="F26" s="170"/>
      <c r="G26" s="170"/>
      <c r="H26" s="170"/>
      <c r="I26" s="171" t="str">
        <f>IF(C26&gt;0,F26/C26,"  ")</f>
        <v>  </v>
      </c>
      <c r="J26" s="171" t="str">
        <f>IF(D26&gt;0,G26/D26,"  ")</f>
        <v>  </v>
      </c>
      <c r="K26" s="171" t="str">
        <f>IF(E26&gt;0,H26/E26,"  ")</f>
        <v>  </v>
      </c>
      <c r="L26" s="93"/>
    </row>
    <row r="27" spans="1:12" ht="14.25">
      <c r="A27" s="89" t="s">
        <v>15</v>
      </c>
      <c r="B27" s="90"/>
      <c r="C27" s="91"/>
      <c r="D27" s="92"/>
      <c r="E27" s="92"/>
      <c r="F27" s="170"/>
      <c r="G27" s="170"/>
      <c r="H27" s="170"/>
      <c r="I27" s="171" t="str">
        <f>IF(C27&gt;0,F27/C27,"  ")</f>
        <v>  </v>
      </c>
      <c r="J27" s="171" t="str">
        <f>IF(D27&gt;0,G27/D27,"  ")</f>
        <v>  </v>
      </c>
      <c r="K27" s="171" t="str">
        <f t="shared" si="3"/>
        <v>  </v>
      </c>
      <c r="L27" s="93"/>
    </row>
    <row r="28" spans="1:12" ht="15" thickBot="1">
      <c r="A28" s="53"/>
      <c r="B28" s="46" t="s">
        <v>25</v>
      </c>
      <c r="C28" s="54">
        <f aca="true" t="shared" si="4" ref="C28:H28">SUM(C25:C27)</f>
        <v>3095</v>
      </c>
      <c r="D28" s="54">
        <f t="shared" si="4"/>
        <v>0</v>
      </c>
      <c r="E28" s="54">
        <f t="shared" si="4"/>
        <v>3095</v>
      </c>
      <c r="F28" s="54">
        <f t="shared" si="4"/>
        <v>3092</v>
      </c>
      <c r="G28" s="54">
        <f t="shared" si="4"/>
        <v>0</v>
      </c>
      <c r="H28" s="54">
        <f t="shared" si="4"/>
        <v>3092</v>
      </c>
      <c r="I28" s="169">
        <f>IF(C28&gt;0,F28/C28,"  ")</f>
        <v>0.9990306946688207</v>
      </c>
      <c r="J28" s="169" t="str">
        <f t="shared" si="3"/>
        <v>  </v>
      </c>
      <c r="K28" s="169">
        <f t="shared" si="3"/>
        <v>0.9990306946688207</v>
      </c>
      <c r="L28" s="55"/>
    </row>
  </sheetData>
  <sheetProtection/>
  <mergeCells count="33">
    <mergeCell ref="B14:B15"/>
    <mergeCell ref="C14:C15"/>
    <mergeCell ref="D14:D15"/>
    <mergeCell ref="E14:E15"/>
    <mergeCell ref="L14:L15"/>
    <mergeCell ref="L23:L24"/>
    <mergeCell ref="B23:B24"/>
    <mergeCell ref="C23:C24"/>
    <mergeCell ref="D23:D24"/>
    <mergeCell ref="E23:E24"/>
    <mergeCell ref="B5:B6"/>
    <mergeCell ref="C5:C6"/>
    <mergeCell ref="D5:D6"/>
    <mergeCell ref="E5:E6"/>
    <mergeCell ref="L5:L6"/>
    <mergeCell ref="F5:F6"/>
    <mergeCell ref="G5:G6"/>
    <mergeCell ref="H5:H6"/>
    <mergeCell ref="I5:I6"/>
    <mergeCell ref="J5:J6"/>
    <mergeCell ref="K5:K6"/>
    <mergeCell ref="F14:F15"/>
    <mergeCell ref="G14:G15"/>
    <mergeCell ref="H14:H15"/>
    <mergeCell ref="I14:I15"/>
    <mergeCell ref="J14:J15"/>
    <mergeCell ref="K14:K15"/>
    <mergeCell ref="F23:F24"/>
    <mergeCell ref="G23:G24"/>
    <mergeCell ref="H23:H24"/>
    <mergeCell ref="I23:I24"/>
    <mergeCell ref="J23:J24"/>
    <mergeCell ref="K23:K24"/>
  </mergeCells>
  <printOptions/>
  <pageMargins left="0.7" right="0.7" top="0.75" bottom="0.75" header="0.3" footer="0.3"/>
  <pageSetup horizontalDpi="600" verticalDpi="600" orientation="landscape" paperSize="9" scale="64" r:id="rId2"/>
  <headerFooter>
    <oddHeader>&amp;L&amp;G&amp;C.../2021 (V.28.) számú határozat
a Marcali Kistérségi Többcélú Társulás
2020. évi költségvetésének teljesítéséről</oddHeader>
    <oddFooter>&amp;C&amp;P. oldal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BK51"/>
  <sheetViews>
    <sheetView view="pageBreakPreview" zoomScale="80" zoomScaleNormal="90" zoomScaleSheetLayoutView="80"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9.28125" style="0" bestFit="1" customWidth="1"/>
    <col min="3" max="3" width="11.28125" style="0" customWidth="1"/>
    <col min="4" max="4" width="10.7109375" style="0" customWidth="1"/>
    <col min="5" max="7" width="11.57421875" style="0" customWidth="1"/>
    <col min="8" max="9" width="12.57421875" style="0" customWidth="1"/>
    <col min="10" max="11" width="11.28125" style="0" customWidth="1"/>
    <col min="12" max="12" width="11.8515625" style="0" customWidth="1"/>
    <col min="13" max="13" width="10.8515625" style="0" customWidth="1"/>
    <col min="14" max="14" width="12.57421875" style="0" customWidth="1"/>
    <col min="15" max="15" width="13.421875" style="0" customWidth="1"/>
    <col min="16" max="16" width="12.00390625" style="0" bestFit="1" customWidth="1"/>
    <col min="17" max="19" width="15.00390625" style="0" customWidth="1"/>
    <col min="20" max="24" width="12.00390625" style="0" customWidth="1"/>
    <col min="25" max="25" width="11.7109375" style="0" customWidth="1"/>
    <col min="26" max="26" width="12.140625" style="0" customWidth="1"/>
    <col min="27" max="28" width="12.421875" style="0" customWidth="1"/>
    <col min="29" max="29" width="11.140625" style="0" customWidth="1"/>
    <col min="30" max="30" width="11.00390625" style="0" customWidth="1"/>
    <col min="31" max="32" width="11.140625" style="0" customWidth="1"/>
    <col min="33" max="33" width="13.7109375" style="0" customWidth="1"/>
    <col min="34" max="34" width="16.421875" style="0" customWidth="1"/>
    <col min="35" max="35" width="11.140625" style="0" customWidth="1"/>
    <col min="36" max="36" width="10.8515625" style="0" customWidth="1"/>
    <col min="37" max="37" width="9.28125" style="0" customWidth="1"/>
    <col min="38" max="38" width="11.57421875" style="0" customWidth="1"/>
    <col min="39" max="39" width="10.00390625" style="0" customWidth="1"/>
    <col min="40" max="40" width="10.421875" style="0" customWidth="1"/>
    <col min="41" max="45" width="9.28125" style="0" customWidth="1"/>
    <col min="46" max="48" width="11.421875" style="0" customWidth="1"/>
    <col min="49" max="52" width="13.421875" style="0" customWidth="1"/>
    <col min="53" max="53" width="14.140625" style="0" customWidth="1"/>
    <col min="54" max="54" width="13.421875" style="0" customWidth="1"/>
    <col min="55" max="55" width="18.57421875" style="0" customWidth="1"/>
    <col min="56" max="56" width="13.421875" style="0" customWidth="1"/>
    <col min="57" max="57" width="13.28125" style="0" bestFit="1" customWidth="1"/>
    <col min="58" max="58" width="15.57421875" style="0" customWidth="1"/>
    <col min="61" max="61" width="9.7109375" style="0" bestFit="1" customWidth="1"/>
    <col min="63" max="63" width="13.421875" style="0" customWidth="1"/>
    <col min="65" max="65" width="9.7109375" style="0" bestFit="1" customWidth="1"/>
    <col min="66" max="66" width="10.57421875" style="0" bestFit="1" customWidth="1"/>
    <col min="68" max="68" width="11.28125" style="0" customWidth="1"/>
    <col min="73" max="73" width="12.7109375" style="0" customWidth="1"/>
    <col min="74" max="74" width="14.140625" style="0" customWidth="1"/>
  </cols>
  <sheetData>
    <row r="2" spans="1:54" ht="15">
      <c r="A2" s="4" t="s">
        <v>157</v>
      </c>
      <c r="C2" s="109">
        <v>10</v>
      </c>
      <c r="H2" s="109">
        <v>580</v>
      </c>
      <c r="I2" s="109"/>
      <c r="J2" s="109"/>
      <c r="K2" s="109"/>
      <c r="L2" s="109">
        <v>200</v>
      </c>
      <c r="M2" s="109">
        <v>1325</v>
      </c>
      <c r="N2" s="109">
        <v>650</v>
      </c>
      <c r="O2" s="109">
        <f>SUM(H2:N2)</f>
        <v>2755</v>
      </c>
      <c r="P2" s="109">
        <f>O2-H2</f>
        <v>2175</v>
      </c>
      <c r="AE2" t="s">
        <v>543</v>
      </c>
      <c r="AJ2" s="109">
        <v>180</v>
      </c>
      <c r="BB2" s="341" t="s">
        <v>543</v>
      </c>
    </row>
    <row r="3" spans="1:54" ht="15.75" thickBo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4"/>
      <c r="AP3" s="404"/>
      <c r="AQ3" s="404"/>
      <c r="AR3" s="404"/>
      <c r="AS3" s="404"/>
      <c r="AT3" s="404"/>
      <c r="AU3" s="404"/>
      <c r="AV3" s="404"/>
      <c r="AW3" s="404"/>
      <c r="AX3" s="173"/>
      <c r="AY3" s="173"/>
      <c r="AZ3" s="206"/>
      <c r="BA3" s="259"/>
      <c r="BB3" s="259"/>
    </row>
    <row r="4" spans="1:54" ht="115.5" thickBot="1">
      <c r="A4" s="405"/>
      <c r="B4" s="406"/>
      <c r="C4" s="415" t="s">
        <v>579</v>
      </c>
      <c r="D4" s="415"/>
      <c r="E4" s="415"/>
      <c r="F4" s="415"/>
      <c r="G4" s="416"/>
      <c r="H4" s="407" t="s">
        <v>98</v>
      </c>
      <c r="I4" s="408"/>
      <c r="J4" s="408"/>
      <c r="K4" s="409"/>
      <c r="L4" s="311" t="s">
        <v>509</v>
      </c>
      <c r="M4" s="311" t="s">
        <v>99</v>
      </c>
      <c r="N4" s="311" t="s">
        <v>164</v>
      </c>
      <c r="O4" s="311" t="s">
        <v>612</v>
      </c>
      <c r="P4" s="311" t="s">
        <v>611</v>
      </c>
      <c r="Q4" s="407" t="s">
        <v>125</v>
      </c>
      <c r="R4" s="408"/>
      <c r="S4" s="409"/>
      <c r="T4" s="410" t="s">
        <v>42</v>
      </c>
      <c r="U4" s="411"/>
      <c r="V4" s="411"/>
      <c r="W4" s="412"/>
      <c r="X4" s="267" t="s">
        <v>613</v>
      </c>
      <c r="Y4" s="267" t="s">
        <v>162</v>
      </c>
      <c r="Z4" s="267" t="s">
        <v>165</v>
      </c>
      <c r="AA4" s="95" t="s">
        <v>166</v>
      </c>
      <c r="AB4" s="407" t="s">
        <v>177</v>
      </c>
      <c r="AC4" s="409"/>
      <c r="AD4" s="407" t="s">
        <v>512</v>
      </c>
      <c r="AE4" s="408"/>
      <c r="AF4" s="408"/>
      <c r="AG4" s="408"/>
      <c r="AH4" s="408"/>
      <c r="AI4" s="409"/>
      <c r="AJ4" s="95" t="s">
        <v>161</v>
      </c>
      <c r="AK4" s="95" t="s">
        <v>616</v>
      </c>
      <c r="AL4" s="407" t="s">
        <v>178</v>
      </c>
      <c r="AM4" s="408"/>
      <c r="AN4" s="409"/>
      <c r="AO4" s="407" t="s">
        <v>578</v>
      </c>
      <c r="AP4" s="408"/>
      <c r="AQ4" s="408"/>
      <c r="AR4" s="408"/>
      <c r="AS4" s="409"/>
      <c r="AT4" s="407" t="s">
        <v>180</v>
      </c>
      <c r="AU4" s="408"/>
      <c r="AV4" s="409"/>
      <c r="AW4" s="400" t="s">
        <v>1</v>
      </c>
      <c r="AX4" s="401"/>
      <c r="AY4" s="402"/>
      <c r="AZ4" s="261" t="s">
        <v>181</v>
      </c>
      <c r="BA4" s="257" t="s">
        <v>493</v>
      </c>
      <c r="BB4" s="258" t="s">
        <v>494</v>
      </c>
    </row>
    <row r="5" spans="1:54" ht="40.5" customHeight="1">
      <c r="A5" s="413" t="s">
        <v>100</v>
      </c>
      <c r="B5" s="414"/>
      <c r="C5" s="388" t="s">
        <v>606</v>
      </c>
      <c r="D5" s="97" t="s">
        <v>607</v>
      </c>
      <c r="E5" s="268" t="s">
        <v>1</v>
      </c>
      <c r="F5" s="129" t="s">
        <v>175</v>
      </c>
      <c r="G5" s="129" t="s">
        <v>176</v>
      </c>
      <c r="H5" s="106" t="s">
        <v>608</v>
      </c>
      <c r="I5" s="106" t="s">
        <v>609</v>
      </c>
      <c r="J5" s="106" t="s">
        <v>610</v>
      </c>
      <c r="K5" s="106" t="s">
        <v>176</v>
      </c>
      <c r="L5" s="268">
        <v>2020</v>
      </c>
      <c r="M5" s="268">
        <v>2020</v>
      </c>
      <c r="N5" s="268">
        <v>2020</v>
      </c>
      <c r="O5" s="268">
        <v>2020</v>
      </c>
      <c r="P5" s="268"/>
      <c r="Q5" s="268" t="s">
        <v>1</v>
      </c>
      <c r="R5" s="129" t="s">
        <v>175</v>
      </c>
      <c r="S5" s="129" t="s">
        <v>176</v>
      </c>
      <c r="T5" s="375" t="s">
        <v>607</v>
      </c>
      <c r="U5" s="129" t="s">
        <v>1</v>
      </c>
      <c r="V5" s="129" t="s">
        <v>175</v>
      </c>
      <c r="W5" s="129" t="s">
        <v>176</v>
      </c>
      <c r="X5" s="268"/>
      <c r="Y5" s="268">
        <v>2020</v>
      </c>
      <c r="Z5" s="268">
        <v>2020</v>
      </c>
      <c r="AA5" s="105">
        <v>2020</v>
      </c>
      <c r="AB5" s="129" t="s">
        <v>175</v>
      </c>
      <c r="AC5" s="129" t="s">
        <v>176</v>
      </c>
      <c r="AD5" s="97" t="s">
        <v>607</v>
      </c>
      <c r="AE5" s="97" t="s">
        <v>614</v>
      </c>
      <c r="AF5" s="97" t="s">
        <v>615</v>
      </c>
      <c r="AG5" s="326" t="s">
        <v>1</v>
      </c>
      <c r="AH5" s="314" t="s">
        <v>175</v>
      </c>
      <c r="AI5" s="314" t="s">
        <v>176</v>
      </c>
      <c r="AJ5" s="104">
        <v>2020</v>
      </c>
      <c r="AK5" s="110"/>
      <c r="AL5" s="129" t="s">
        <v>1</v>
      </c>
      <c r="AM5" s="129" t="s">
        <v>175</v>
      </c>
      <c r="AN5" s="129" t="s">
        <v>176</v>
      </c>
      <c r="AO5" s="106" t="s">
        <v>617</v>
      </c>
      <c r="AP5" s="106" t="s">
        <v>607</v>
      </c>
      <c r="AQ5" s="106" t="s">
        <v>1</v>
      </c>
      <c r="AR5" s="376" t="s">
        <v>175</v>
      </c>
      <c r="AS5" s="172" t="s">
        <v>176</v>
      </c>
      <c r="AT5" s="106" t="s">
        <v>617</v>
      </c>
      <c r="AU5" s="207" t="s">
        <v>175</v>
      </c>
      <c r="AV5" s="172" t="s">
        <v>176</v>
      </c>
      <c r="AW5" s="128" t="s">
        <v>1</v>
      </c>
      <c r="AX5" s="129" t="s">
        <v>175</v>
      </c>
      <c r="AY5" s="72" t="s">
        <v>176</v>
      </c>
      <c r="AZ5" s="262"/>
      <c r="BA5" s="260"/>
      <c r="BB5" s="72"/>
    </row>
    <row r="6" spans="1:56" ht="15">
      <c r="A6" s="73" t="s">
        <v>43</v>
      </c>
      <c r="B6" s="269">
        <v>1174</v>
      </c>
      <c r="C6" s="192">
        <f aca="true" t="shared" si="0" ref="C6:C45">B6*C$2</f>
        <v>11740</v>
      </c>
      <c r="D6" s="192">
        <v>0</v>
      </c>
      <c r="E6" s="192">
        <f aca="true" t="shared" si="1" ref="E6:E43">C6+D6</f>
        <v>11740</v>
      </c>
      <c r="F6" s="6">
        <v>11740</v>
      </c>
      <c r="G6" s="139">
        <f aca="true" t="shared" si="2" ref="G6:G46">IF(E6&gt;0,F6/E6,"  ")</f>
        <v>1</v>
      </c>
      <c r="H6" s="192"/>
      <c r="I6" s="192"/>
      <c r="J6" s="192">
        <v>0</v>
      </c>
      <c r="K6" s="139" t="str">
        <f aca="true" t="shared" si="3" ref="K6:K43">IF(H6+I6&gt;0,J6/(H6+I6),"  ")</f>
        <v>  </v>
      </c>
      <c r="L6" s="192">
        <f>B6*L$2</f>
        <v>234800</v>
      </c>
      <c r="M6" s="192"/>
      <c r="N6" s="192"/>
      <c r="O6" s="192"/>
      <c r="P6" s="192"/>
      <c r="Q6" s="192">
        <f aca="true" t="shared" si="4" ref="Q6:Q43">L6+M6+O6+P6+N6</f>
        <v>234800</v>
      </c>
      <c r="R6" s="6">
        <v>234800</v>
      </c>
      <c r="S6" s="139">
        <f aca="true" t="shared" si="5" ref="S6:S46">IF(Q6&gt;0,R6/Q6,"  ")</f>
        <v>1</v>
      </c>
      <c r="T6" s="192">
        <v>0</v>
      </c>
      <c r="U6" s="6">
        <f aca="true" t="shared" si="6" ref="U6:U45">SUM(T6:T6)</f>
        <v>0</v>
      </c>
      <c r="V6" s="6"/>
      <c r="W6" s="139" t="str">
        <f aca="true" t="shared" si="7" ref="W6:W46">IF(U6&gt;0,V6/U6,"  ")</f>
        <v>  </v>
      </c>
      <c r="X6" s="192">
        <v>0</v>
      </c>
      <c r="Y6" s="192"/>
      <c r="Z6" s="192"/>
      <c r="AA6" s="6">
        <f aca="true" t="shared" si="8" ref="AA6:AA43">SUM(X6:Z6)</f>
        <v>0</v>
      </c>
      <c r="AB6" s="6">
        <v>0</v>
      </c>
      <c r="AC6" s="139" t="str">
        <f aca="true" t="shared" si="9" ref="AC6:AC46">IF(AA6&gt;0,AB6/AA6,"  ")</f>
        <v>  </v>
      </c>
      <c r="AD6" s="139"/>
      <c r="AE6" s="139"/>
      <c r="AF6" s="192"/>
      <c r="AG6" s="192">
        <f aca="true" t="shared" si="10" ref="AG6:AG45">AD6+AF6+AE6</f>
        <v>0</v>
      </c>
      <c r="AH6" s="192"/>
      <c r="AI6" s="139" t="str">
        <f aca="true" t="shared" si="11" ref="AI6:AI45">IF(AG6&gt;0,AH6/AG6,"  ")</f>
        <v>  </v>
      </c>
      <c r="AJ6" s="192">
        <f aca="true" t="shared" si="12" ref="AJ6:AJ12">B6*AJ$2</f>
        <v>211320</v>
      </c>
      <c r="AK6" s="192"/>
      <c r="AL6" s="6">
        <f aca="true" t="shared" si="13" ref="AL6:AL43">SUM(AJ6:AK6)</f>
        <v>211320</v>
      </c>
      <c r="AM6" s="6">
        <v>211320</v>
      </c>
      <c r="AN6" s="139">
        <f aca="true" t="shared" si="14" ref="AN6:AN46">IF(AL6&gt;0,AM6/AL6,"  ")</f>
        <v>1</v>
      </c>
      <c r="AO6" s="192">
        <v>15959.880782197963</v>
      </c>
      <c r="AP6" s="192"/>
      <c r="AQ6" s="192">
        <f aca="true" t="shared" si="15" ref="AQ6:AQ45">AO6+AP6</f>
        <v>15959.880782197963</v>
      </c>
      <c r="AR6" s="192">
        <v>15959.880782197963</v>
      </c>
      <c r="AS6" s="139">
        <f aca="true" t="shared" si="16" ref="AS6:AS45">IF(AQ6&gt;0,AR6/AQ6,"  ")</f>
        <v>1</v>
      </c>
      <c r="AT6" s="192"/>
      <c r="AU6" s="155"/>
      <c r="AV6" s="155" t="str">
        <f aca="true" t="shared" si="17" ref="AV6:AV46">IF(AT6&gt;0,AU6/AT6,"  ")</f>
        <v>  </v>
      </c>
      <c r="AW6" s="191">
        <f aca="true" t="shared" si="18" ref="AW6:AW45">Q6+E6+U6+AL6+AA6+AT6+H6+I6+AG6+AQ6</f>
        <v>473819.880782198</v>
      </c>
      <c r="AX6" s="192">
        <f>AU6+AM6+AB6+V6+R6+J6+F6+AH6+AR6</f>
        <v>473819.880782198</v>
      </c>
      <c r="AY6" s="174">
        <f aca="true" t="shared" si="19" ref="AY6:AY45">IF(AW6&gt;0,AX6/AW6,"  ")</f>
        <v>1</v>
      </c>
      <c r="AZ6" s="197">
        <f>AW6-AX6</f>
        <v>0</v>
      </c>
      <c r="BA6" s="13"/>
      <c r="BB6" s="264">
        <f>AZ6+BA6</f>
        <v>0</v>
      </c>
      <c r="BC6" s="294" t="s">
        <v>43</v>
      </c>
      <c r="BD6" s="1"/>
    </row>
    <row r="7" spans="1:56" ht="15">
      <c r="A7" s="73" t="s">
        <v>44</v>
      </c>
      <c r="B7" s="385">
        <v>1660</v>
      </c>
      <c r="C7" s="192">
        <f t="shared" si="0"/>
        <v>16600</v>
      </c>
      <c r="D7" s="192">
        <v>0</v>
      </c>
      <c r="E7" s="192">
        <f t="shared" si="1"/>
        <v>16600</v>
      </c>
      <c r="F7" s="6">
        <v>16600</v>
      </c>
      <c r="G7" s="139">
        <f t="shared" si="2"/>
        <v>1</v>
      </c>
      <c r="H7" s="192">
        <f>B7*$H$2</f>
        <v>962800</v>
      </c>
      <c r="I7" s="192"/>
      <c r="J7" s="192">
        <v>962800</v>
      </c>
      <c r="K7" s="139">
        <f t="shared" si="3"/>
        <v>1</v>
      </c>
      <c r="L7" s="192">
        <f aca="true" t="shared" si="20" ref="L7:L29">B7*L$2</f>
        <v>332000</v>
      </c>
      <c r="M7" s="192"/>
      <c r="N7" s="192"/>
      <c r="O7" s="192"/>
      <c r="P7" s="192"/>
      <c r="Q7" s="192">
        <f t="shared" si="4"/>
        <v>332000</v>
      </c>
      <c r="R7" s="6">
        <v>332000</v>
      </c>
      <c r="S7" s="139">
        <f t="shared" si="5"/>
        <v>1</v>
      </c>
      <c r="T7" s="192">
        <v>0</v>
      </c>
      <c r="U7" s="6">
        <f t="shared" si="6"/>
        <v>0</v>
      </c>
      <c r="V7" s="6"/>
      <c r="W7" s="139" t="str">
        <f t="shared" si="7"/>
        <v>  </v>
      </c>
      <c r="X7" s="192">
        <v>-1743645</v>
      </c>
      <c r="Y7" s="192">
        <v>6471160</v>
      </c>
      <c r="Z7" s="192"/>
      <c r="AA7" s="6">
        <f t="shared" si="8"/>
        <v>4727515</v>
      </c>
      <c r="AB7" s="6">
        <v>4727515</v>
      </c>
      <c r="AC7" s="139">
        <f t="shared" si="9"/>
        <v>1</v>
      </c>
      <c r="AD7" s="139"/>
      <c r="AE7" s="139"/>
      <c r="AF7" s="192"/>
      <c r="AG7" s="192">
        <f t="shared" si="10"/>
        <v>0</v>
      </c>
      <c r="AH7" s="192"/>
      <c r="AI7" s="139" t="str">
        <f t="shared" si="11"/>
        <v>  </v>
      </c>
      <c r="AJ7" s="192">
        <f t="shared" si="12"/>
        <v>298800</v>
      </c>
      <c r="AK7" s="192"/>
      <c r="AL7" s="6">
        <f t="shared" si="13"/>
        <v>298800</v>
      </c>
      <c r="AM7" s="6">
        <v>298800</v>
      </c>
      <c r="AN7" s="139">
        <f t="shared" si="14"/>
        <v>1</v>
      </c>
      <c r="AO7" s="192">
        <v>11092.113396837944</v>
      </c>
      <c r="AP7" s="192"/>
      <c r="AQ7" s="192">
        <f t="shared" si="15"/>
        <v>11092.113396837944</v>
      </c>
      <c r="AR7" s="192">
        <v>11092.113396837944</v>
      </c>
      <c r="AS7" s="139">
        <f t="shared" si="16"/>
        <v>1</v>
      </c>
      <c r="AT7" s="192"/>
      <c r="AU7" s="69"/>
      <c r="AV7" s="155" t="str">
        <f t="shared" si="17"/>
        <v>  </v>
      </c>
      <c r="AW7" s="191">
        <f t="shared" si="18"/>
        <v>6348807.113396838</v>
      </c>
      <c r="AX7" s="192">
        <f aca="true" t="shared" si="21" ref="AX7:AX45">AU7+AM7+AB7+V7+R7+J7+F7+AH7+AR7</f>
        <v>6348807.113396838</v>
      </c>
      <c r="AY7" s="193">
        <f t="shared" si="19"/>
        <v>1</v>
      </c>
      <c r="AZ7" s="263">
        <f aca="true" t="shared" si="22" ref="AZ7:AZ45">AW7-AX7</f>
        <v>0</v>
      </c>
      <c r="BA7" s="265">
        <f>-2737863+160660</f>
        <v>-2577203</v>
      </c>
      <c r="BB7" s="266">
        <f aca="true" t="shared" si="23" ref="BB7:BB44">AZ7+BA7</f>
        <v>-2577203</v>
      </c>
      <c r="BC7" s="295" t="s">
        <v>44</v>
      </c>
      <c r="BD7" s="1"/>
    </row>
    <row r="8" spans="1:56" ht="15">
      <c r="A8" s="73" t="s">
        <v>45</v>
      </c>
      <c r="B8" s="269">
        <v>780</v>
      </c>
      <c r="C8" s="192">
        <f t="shared" si="0"/>
        <v>7800</v>
      </c>
      <c r="D8" s="192">
        <v>0</v>
      </c>
      <c r="E8" s="192">
        <f t="shared" si="1"/>
        <v>7800</v>
      </c>
      <c r="F8" s="6">
        <v>7800</v>
      </c>
      <c r="G8" s="139">
        <f t="shared" si="2"/>
        <v>1</v>
      </c>
      <c r="H8" s="192">
        <f>B8*$H$2</f>
        <v>452400</v>
      </c>
      <c r="I8" s="192"/>
      <c r="J8" s="192">
        <v>452400</v>
      </c>
      <c r="K8" s="139">
        <f t="shared" si="3"/>
        <v>1</v>
      </c>
      <c r="L8" s="192">
        <f t="shared" si="20"/>
        <v>156000</v>
      </c>
      <c r="M8" s="192"/>
      <c r="N8" s="192"/>
      <c r="O8" s="192"/>
      <c r="P8" s="192"/>
      <c r="Q8" s="192">
        <f t="shared" si="4"/>
        <v>156000</v>
      </c>
      <c r="R8" s="6">
        <v>156000</v>
      </c>
      <c r="S8" s="139">
        <f t="shared" si="5"/>
        <v>1</v>
      </c>
      <c r="T8" s="192">
        <v>0</v>
      </c>
      <c r="U8" s="6">
        <f t="shared" si="6"/>
        <v>0</v>
      </c>
      <c r="V8" s="6"/>
      <c r="W8" s="139" t="str">
        <f t="shared" si="7"/>
        <v>  </v>
      </c>
      <c r="X8" s="192">
        <v>-621858</v>
      </c>
      <c r="Y8" s="192">
        <v>3490940</v>
      </c>
      <c r="Z8" s="192"/>
      <c r="AA8" s="6">
        <f t="shared" si="8"/>
        <v>2869082</v>
      </c>
      <c r="AB8" s="6">
        <v>2869082</v>
      </c>
      <c r="AC8" s="139">
        <f t="shared" si="9"/>
        <v>1</v>
      </c>
      <c r="AD8" s="139"/>
      <c r="AE8" s="139"/>
      <c r="AF8" s="192"/>
      <c r="AG8" s="192">
        <f t="shared" si="10"/>
        <v>0</v>
      </c>
      <c r="AH8" s="192"/>
      <c r="AI8" s="139" t="str">
        <f t="shared" si="11"/>
        <v>  </v>
      </c>
      <c r="AJ8" s="192">
        <f t="shared" si="12"/>
        <v>140400</v>
      </c>
      <c r="AK8" s="192"/>
      <c r="AL8" s="6">
        <f t="shared" si="13"/>
        <v>140400</v>
      </c>
      <c r="AM8" s="6">
        <v>140400</v>
      </c>
      <c r="AN8" s="139">
        <f t="shared" si="14"/>
        <v>1</v>
      </c>
      <c r="AO8" s="192">
        <v>10315.047161688659</v>
      </c>
      <c r="AP8" s="192"/>
      <c r="AQ8" s="192">
        <f t="shared" si="15"/>
        <v>10315.047161688659</v>
      </c>
      <c r="AR8" s="192">
        <v>10315.047161688659</v>
      </c>
      <c r="AS8" s="139">
        <f t="shared" si="16"/>
        <v>1</v>
      </c>
      <c r="AT8" s="192"/>
      <c r="AU8" s="69"/>
      <c r="AV8" s="155" t="str">
        <f t="shared" si="17"/>
        <v>  </v>
      </c>
      <c r="AW8" s="191">
        <f t="shared" si="18"/>
        <v>3635997.0471616886</v>
      </c>
      <c r="AX8" s="192">
        <f t="shared" si="21"/>
        <v>3635997.0471616886</v>
      </c>
      <c r="AY8" s="174">
        <f t="shared" si="19"/>
        <v>1</v>
      </c>
      <c r="AZ8" s="197">
        <f>AW8-AX8</f>
        <v>0</v>
      </c>
      <c r="BA8" s="13">
        <f>-1252872+160660</f>
        <v>-1092212</v>
      </c>
      <c r="BB8" s="264">
        <f t="shared" si="23"/>
        <v>-1092212</v>
      </c>
      <c r="BC8" s="294" t="s">
        <v>45</v>
      </c>
      <c r="BD8" s="1"/>
    </row>
    <row r="9" spans="1:56" ht="15">
      <c r="A9" s="73" t="s">
        <v>46</v>
      </c>
      <c r="B9" s="385">
        <v>1697</v>
      </c>
      <c r="C9" s="192">
        <f t="shared" si="0"/>
        <v>16970</v>
      </c>
      <c r="D9" s="192">
        <v>0</v>
      </c>
      <c r="E9" s="192">
        <f t="shared" si="1"/>
        <v>16970</v>
      </c>
      <c r="F9" s="6">
        <v>16970</v>
      </c>
      <c r="G9" s="139">
        <f t="shared" si="2"/>
        <v>1</v>
      </c>
      <c r="H9" s="192"/>
      <c r="I9" s="192"/>
      <c r="J9" s="192">
        <v>0</v>
      </c>
      <c r="K9" s="139" t="str">
        <f t="shared" si="3"/>
        <v>  </v>
      </c>
      <c r="L9" s="192">
        <f t="shared" si="20"/>
        <v>339400</v>
      </c>
      <c r="M9" s="192"/>
      <c r="N9" s="192"/>
      <c r="O9" s="192"/>
      <c r="P9" s="192"/>
      <c r="Q9" s="192">
        <f t="shared" si="4"/>
        <v>339400</v>
      </c>
      <c r="R9" s="6">
        <v>339400</v>
      </c>
      <c r="S9" s="139">
        <f t="shared" si="5"/>
        <v>1</v>
      </c>
      <c r="T9" s="192">
        <v>0</v>
      </c>
      <c r="U9" s="6">
        <f t="shared" si="6"/>
        <v>0</v>
      </c>
      <c r="V9" s="6"/>
      <c r="W9" s="139" t="str">
        <f t="shared" si="7"/>
        <v>  </v>
      </c>
      <c r="X9" s="192">
        <v>0</v>
      </c>
      <c r="Y9" s="192"/>
      <c r="Z9" s="192"/>
      <c r="AA9" s="6">
        <f t="shared" si="8"/>
        <v>0</v>
      </c>
      <c r="AB9" s="6">
        <v>0</v>
      </c>
      <c r="AC9" s="139" t="str">
        <f t="shared" si="9"/>
        <v>  </v>
      </c>
      <c r="AD9" s="139"/>
      <c r="AE9" s="139"/>
      <c r="AF9" s="192"/>
      <c r="AG9" s="192">
        <f t="shared" si="10"/>
        <v>0</v>
      </c>
      <c r="AH9" s="192"/>
      <c r="AI9" s="139" t="str">
        <f t="shared" si="11"/>
        <v>  </v>
      </c>
      <c r="AJ9" s="192">
        <f t="shared" si="12"/>
        <v>305460</v>
      </c>
      <c r="AK9" s="192"/>
      <c r="AL9" s="6">
        <f t="shared" si="13"/>
        <v>305460</v>
      </c>
      <c r="AM9" s="6">
        <v>305460</v>
      </c>
      <c r="AN9" s="139">
        <f t="shared" si="14"/>
        <v>1</v>
      </c>
      <c r="AO9" s="192">
        <v>9653.524003460832</v>
      </c>
      <c r="AP9" s="192"/>
      <c r="AQ9" s="192">
        <f t="shared" si="15"/>
        <v>9653.524003460832</v>
      </c>
      <c r="AR9" s="192">
        <v>9653.524003460832</v>
      </c>
      <c r="AS9" s="139">
        <f t="shared" si="16"/>
        <v>1</v>
      </c>
      <c r="AT9" s="192"/>
      <c r="AU9" s="69"/>
      <c r="AV9" s="155" t="str">
        <f t="shared" si="17"/>
        <v>  </v>
      </c>
      <c r="AW9" s="191">
        <f t="shared" si="18"/>
        <v>671483.5240034609</v>
      </c>
      <c r="AX9" s="192">
        <f t="shared" si="21"/>
        <v>671483.5240034609</v>
      </c>
      <c r="AY9" s="193">
        <f t="shared" si="19"/>
        <v>1</v>
      </c>
      <c r="AZ9" s="263">
        <f t="shared" si="22"/>
        <v>0</v>
      </c>
      <c r="BA9" s="265"/>
      <c r="BB9" s="266">
        <f t="shared" si="23"/>
        <v>0</v>
      </c>
      <c r="BC9" s="295" t="s">
        <v>46</v>
      </c>
      <c r="BD9" s="1"/>
    </row>
    <row r="10" spans="1:56" ht="15">
      <c r="A10" s="73" t="s">
        <v>47</v>
      </c>
      <c r="B10" s="269">
        <v>493</v>
      </c>
      <c r="C10" s="192">
        <f t="shared" si="0"/>
        <v>4930</v>
      </c>
      <c r="D10" s="192">
        <v>0</v>
      </c>
      <c r="E10" s="192">
        <f t="shared" si="1"/>
        <v>4930</v>
      </c>
      <c r="F10" s="6">
        <v>4930</v>
      </c>
      <c r="G10" s="139">
        <f t="shared" si="2"/>
        <v>1</v>
      </c>
      <c r="H10" s="192">
        <f aca="true" t="shared" si="24" ref="H10:H15">B10*$H$2</f>
        <v>285940</v>
      </c>
      <c r="I10" s="192"/>
      <c r="J10" s="192">
        <v>285940</v>
      </c>
      <c r="K10" s="139">
        <f t="shared" si="3"/>
        <v>1</v>
      </c>
      <c r="L10" s="192">
        <f t="shared" si="20"/>
        <v>98600</v>
      </c>
      <c r="M10" s="192"/>
      <c r="N10" s="192"/>
      <c r="O10" s="192"/>
      <c r="P10" s="192"/>
      <c r="Q10" s="192">
        <f t="shared" si="4"/>
        <v>98600</v>
      </c>
      <c r="R10" s="6">
        <v>98600</v>
      </c>
      <c r="S10" s="139">
        <f t="shared" si="5"/>
        <v>1</v>
      </c>
      <c r="T10" s="192">
        <v>0</v>
      </c>
      <c r="U10" s="6">
        <f t="shared" si="6"/>
        <v>0</v>
      </c>
      <c r="V10" s="6"/>
      <c r="W10" s="139" t="str">
        <f t="shared" si="7"/>
        <v>  </v>
      </c>
      <c r="X10" s="192">
        <v>0</v>
      </c>
      <c r="Y10" s="192"/>
      <c r="Z10" s="192"/>
      <c r="AA10" s="6">
        <f t="shared" si="8"/>
        <v>0</v>
      </c>
      <c r="AB10" s="6">
        <v>0</v>
      </c>
      <c r="AC10" s="139" t="str">
        <f t="shared" si="9"/>
        <v>  </v>
      </c>
      <c r="AD10" s="139"/>
      <c r="AE10" s="139"/>
      <c r="AF10" s="192"/>
      <c r="AG10" s="192">
        <f t="shared" si="10"/>
        <v>0</v>
      </c>
      <c r="AH10" s="192"/>
      <c r="AI10" s="139" t="str">
        <f t="shared" si="11"/>
        <v>  </v>
      </c>
      <c r="AJ10" s="192">
        <f t="shared" si="12"/>
        <v>88740</v>
      </c>
      <c r="AK10" s="192"/>
      <c r="AL10" s="6">
        <f t="shared" si="13"/>
        <v>88740</v>
      </c>
      <c r="AM10" s="6">
        <v>88740</v>
      </c>
      <c r="AN10" s="139">
        <f t="shared" si="14"/>
        <v>1</v>
      </c>
      <c r="AO10" s="192">
        <v>1505.815214088899</v>
      </c>
      <c r="AP10" s="192"/>
      <c r="AQ10" s="192">
        <f t="shared" si="15"/>
        <v>1505.815214088899</v>
      </c>
      <c r="AR10" s="192">
        <v>2988</v>
      </c>
      <c r="AS10" s="139">
        <f t="shared" si="16"/>
        <v>1.9843072191350546</v>
      </c>
      <c r="AT10" s="192"/>
      <c r="AU10" s="69"/>
      <c r="AV10" s="155" t="str">
        <f t="shared" si="17"/>
        <v>  </v>
      </c>
      <c r="AW10" s="191">
        <f t="shared" si="18"/>
        <v>479715.8152140889</v>
      </c>
      <c r="AX10" s="192">
        <f t="shared" si="21"/>
        <v>481198</v>
      </c>
      <c r="AY10" s="174">
        <f t="shared" si="19"/>
        <v>1.0030897142410233</v>
      </c>
      <c r="AZ10" s="197">
        <f t="shared" si="22"/>
        <v>-1482.184785911115</v>
      </c>
      <c r="BA10" s="13"/>
      <c r="BB10" s="264">
        <f t="shared" si="23"/>
        <v>-1482.184785911115</v>
      </c>
      <c r="BC10" s="294" t="s">
        <v>47</v>
      </c>
      <c r="BD10" s="1"/>
    </row>
    <row r="11" spans="1:56" ht="15">
      <c r="A11" s="73" t="s">
        <v>48</v>
      </c>
      <c r="B11" s="385">
        <v>2295</v>
      </c>
      <c r="C11" s="192">
        <f t="shared" si="0"/>
        <v>22950</v>
      </c>
      <c r="D11" s="192">
        <v>0</v>
      </c>
      <c r="E11" s="192">
        <f t="shared" si="1"/>
        <v>22950</v>
      </c>
      <c r="F11" s="6">
        <v>22950</v>
      </c>
      <c r="G11" s="139">
        <f t="shared" si="2"/>
        <v>1</v>
      </c>
      <c r="H11" s="192">
        <f t="shared" si="24"/>
        <v>1331100</v>
      </c>
      <c r="I11" s="192"/>
      <c r="J11" s="192">
        <v>1331100</v>
      </c>
      <c r="K11" s="139">
        <f t="shared" si="3"/>
        <v>1</v>
      </c>
      <c r="L11" s="192">
        <v>146687</v>
      </c>
      <c r="M11" s="192"/>
      <c r="N11" s="192"/>
      <c r="O11" s="192"/>
      <c r="P11" s="192"/>
      <c r="Q11" s="192">
        <f t="shared" si="4"/>
        <v>146687</v>
      </c>
      <c r="R11" s="6">
        <v>146687</v>
      </c>
      <c r="S11" s="139">
        <f t="shared" si="5"/>
        <v>1</v>
      </c>
      <c r="T11" s="192">
        <v>0</v>
      </c>
      <c r="U11" s="6">
        <f t="shared" si="6"/>
        <v>0</v>
      </c>
      <c r="V11" s="6"/>
      <c r="W11" s="139" t="str">
        <f t="shared" si="7"/>
        <v>  </v>
      </c>
      <c r="X11" s="192">
        <v>0</v>
      </c>
      <c r="Y11" s="192"/>
      <c r="Z11" s="192"/>
      <c r="AA11" s="6">
        <f t="shared" si="8"/>
        <v>0</v>
      </c>
      <c r="AB11" s="6">
        <v>0</v>
      </c>
      <c r="AC11" s="139" t="str">
        <f t="shared" si="9"/>
        <v>  </v>
      </c>
      <c r="AD11" s="139"/>
      <c r="AE11" s="139"/>
      <c r="AF11" s="192"/>
      <c r="AG11" s="192">
        <f t="shared" si="10"/>
        <v>0</v>
      </c>
      <c r="AH11" s="192"/>
      <c r="AI11" s="139" t="str">
        <f t="shared" si="11"/>
        <v>  </v>
      </c>
      <c r="AJ11" s="192">
        <f t="shared" si="12"/>
        <v>413100</v>
      </c>
      <c r="AK11" s="192"/>
      <c r="AL11" s="6">
        <f t="shared" si="13"/>
        <v>413100</v>
      </c>
      <c r="AM11" s="6">
        <v>413100</v>
      </c>
      <c r="AN11" s="139">
        <f t="shared" si="14"/>
        <v>1</v>
      </c>
      <c r="AO11" s="192"/>
      <c r="AP11" s="192"/>
      <c r="AQ11" s="192">
        <f t="shared" si="15"/>
        <v>0</v>
      </c>
      <c r="AR11" s="192">
        <v>0</v>
      </c>
      <c r="AS11" s="139" t="str">
        <f t="shared" si="16"/>
        <v>  </v>
      </c>
      <c r="AT11" s="192"/>
      <c r="AU11" s="69"/>
      <c r="AV11" s="155" t="str">
        <f t="shared" si="17"/>
        <v>  </v>
      </c>
      <c r="AW11" s="191">
        <f t="shared" si="18"/>
        <v>1913837</v>
      </c>
      <c r="AX11" s="192">
        <f t="shared" si="21"/>
        <v>1913837</v>
      </c>
      <c r="AY11" s="193">
        <f t="shared" si="19"/>
        <v>1</v>
      </c>
      <c r="AZ11" s="263">
        <f t="shared" si="22"/>
        <v>0</v>
      </c>
      <c r="BA11" s="265"/>
      <c r="BB11" s="266">
        <f t="shared" si="23"/>
        <v>0</v>
      </c>
      <c r="BC11" s="295" t="s">
        <v>48</v>
      </c>
      <c r="BD11" s="1"/>
    </row>
    <row r="12" spans="1:56" ht="15">
      <c r="A12" s="73" t="s">
        <v>49</v>
      </c>
      <c r="B12" s="269">
        <v>318</v>
      </c>
      <c r="C12" s="192">
        <f t="shared" si="0"/>
        <v>3180</v>
      </c>
      <c r="D12" s="192">
        <v>30400</v>
      </c>
      <c r="E12" s="192">
        <f t="shared" si="1"/>
        <v>33580</v>
      </c>
      <c r="F12" s="6">
        <v>30400</v>
      </c>
      <c r="G12" s="139">
        <f t="shared" si="2"/>
        <v>0.905300774270399</v>
      </c>
      <c r="H12" s="192">
        <f t="shared" si="24"/>
        <v>184440</v>
      </c>
      <c r="I12" s="192">
        <v>147440</v>
      </c>
      <c r="J12" s="192">
        <v>147440</v>
      </c>
      <c r="K12" s="139">
        <f t="shared" si="3"/>
        <v>0.4442569603471134</v>
      </c>
      <c r="L12" s="192">
        <f t="shared" si="20"/>
        <v>63600</v>
      </c>
      <c r="M12" s="192">
        <f>B12*$M$2</f>
        <v>421350</v>
      </c>
      <c r="N12" s="192"/>
      <c r="O12" s="192"/>
      <c r="P12" s="192">
        <v>418000</v>
      </c>
      <c r="Q12" s="192">
        <f t="shared" si="4"/>
        <v>902950</v>
      </c>
      <c r="R12" s="6">
        <v>0</v>
      </c>
      <c r="S12" s="139">
        <f t="shared" si="5"/>
        <v>0</v>
      </c>
      <c r="T12" s="192">
        <v>0</v>
      </c>
      <c r="U12" s="6">
        <f t="shared" si="6"/>
        <v>0</v>
      </c>
      <c r="V12" s="6"/>
      <c r="W12" s="139" t="str">
        <f t="shared" si="7"/>
        <v>  </v>
      </c>
      <c r="X12" s="192">
        <v>0</v>
      </c>
      <c r="Y12" s="192"/>
      <c r="Z12" s="192"/>
      <c r="AA12" s="6">
        <f t="shared" si="8"/>
        <v>0</v>
      </c>
      <c r="AB12" s="6">
        <v>0</v>
      </c>
      <c r="AC12" s="139" t="str">
        <f t="shared" si="9"/>
        <v>  </v>
      </c>
      <c r="AD12" s="139"/>
      <c r="AE12" s="139"/>
      <c r="AF12" s="192"/>
      <c r="AG12" s="192">
        <f t="shared" si="10"/>
        <v>0</v>
      </c>
      <c r="AH12" s="192"/>
      <c r="AI12" s="139" t="str">
        <f t="shared" si="11"/>
        <v>  </v>
      </c>
      <c r="AJ12" s="192">
        <f t="shared" si="12"/>
        <v>57240</v>
      </c>
      <c r="AK12" s="192">
        <v>48640</v>
      </c>
      <c r="AL12" s="6">
        <f t="shared" si="13"/>
        <v>105880</v>
      </c>
      <c r="AM12" s="6">
        <v>48640</v>
      </c>
      <c r="AN12" s="139">
        <f t="shared" si="14"/>
        <v>0.45938798639969775</v>
      </c>
      <c r="AO12" s="192">
        <v>1054</v>
      </c>
      <c r="AP12" s="192">
        <v>1016</v>
      </c>
      <c r="AQ12" s="192">
        <f t="shared" si="15"/>
        <v>2070</v>
      </c>
      <c r="AR12" s="192">
        <v>2070</v>
      </c>
      <c r="AS12" s="139">
        <f t="shared" si="16"/>
        <v>1</v>
      </c>
      <c r="AT12" s="192"/>
      <c r="AU12" s="69"/>
      <c r="AV12" s="155" t="str">
        <f t="shared" si="17"/>
        <v>  </v>
      </c>
      <c r="AW12" s="191">
        <f t="shared" si="18"/>
        <v>1376360</v>
      </c>
      <c r="AX12" s="192">
        <f t="shared" si="21"/>
        <v>228550</v>
      </c>
      <c r="AY12" s="174">
        <f t="shared" si="19"/>
        <v>0.16605393937632595</v>
      </c>
      <c r="AZ12" s="197">
        <f t="shared" si="22"/>
        <v>1147810</v>
      </c>
      <c r="BA12" s="13"/>
      <c r="BB12" s="264">
        <f t="shared" si="23"/>
        <v>1147810</v>
      </c>
      <c r="BC12" s="294" t="s">
        <v>49</v>
      </c>
      <c r="BD12" s="1"/>
    </row>
    <row r="13" spans="1:56" ht="15">
      <c r="A13" s="73" t="s">
        <v>50</v>
      </c>
      <c r="B13" s="385">
        <v>304</v>
      </c>
      <c r="C13" s="192">
        <f t="shared" si="0"/>
        <v>3040</v>
      </c>
      <c r="D13" s="192">
        <v>0</v>
      </c>
      <c r="E13" s="192">
        <f t="shared" si="1"/>
        <v>3040</v>
      </c>
      <c r="F13" s="6">
        <v>3040</v>
      </c>
      <c r="G13" s="139">
        <f t="shared" si="2"/>
        <v>1</v>
      </c>
      <c r="H13" s="192">
        <f t="shared" si="24"/>
        <v>176320</v>
      </c>
      <c r="I13" s="192"/>
      <c r="J13" s="192">
        <v>176320</v>
      </c>
      <c r="K13" s="139">
        <f t="shared" si="3"/>
        <v>1</v>
      </c>
      <c r="L13" s="192">
        <f t="shared" si="20"/>
        <v>60800</v>
      </c>
      <c r="M13" s="192"/>
      <c r="N13" s="192"/>
      <c r="O13" s="192"/>
      <c r="P13" s="192"/>
      <c r="Q13" s="192">
        <f t="shared" si="4"/>
        <v>60800</v>
      </c>
      <c r="R13" s="6">
        <v>60800</v>
      </c>
      <c r="S13" s="139">
        <f t="shared" si="5"/>
        <v>1</v>
      </c>
      <c r="T13" s="192">
        <v>0</v>
      </c>
      <c r="U13" s="6">
        <f t="shared" si="6"/>
        <v>0</v>
      </c>
      <c r="V13" s="6"/>
      <c r="W13" s="139" t="str">
        <f t="shared" si="7"/>
        <v>  </v>
      </c>
      <c r="X13" s="192">
        <v>0</v>
      </c>
      <c r="Y13" s="192"/>
      <c r="Z13" s="192"/>
      <c r="AA13" s="6">
        <f t="shared" si="8"/>
        <v>0</v>
      </c>
      <c r="AB13" s="6">
        <v>0</v>
      </c>
      <c r="AC13" s="139" t="str">
        <f t="shared" si="9"/>
        <v>  </v>
      </c>
      <c r="AD13" s="139"/>
      <c r="AE13" s="139"/>
      <c r="AF13" s="192"/>
      <c r="AG13" s="192">
        <f t="shared" si="10"/>
        <v>0</v>
      </c>
      <c r="AH13" s="192"/>
      <c r="AI13" s="139" t="str">
        <f t="shared" si="11"/>
        <v>  </v>
      </c>
      <c r="AJ13" s="192"/>
      <c r="AK13" s="192"/>
      <c r="AL13" s="6">
        <f t="shared" si="13"/>
        <v>0</v>
      </c>
      <c r="AM13" s="6">
        <v>0</v>
      </c>
      <c r="AN13" s="139" t="str">
        <f t="shared" si="14"/>
        <v>  </v>
      </c>
      <c r="AO13" s="192">
        <v>1252</v>
      </c>
      <c r="AP13" s="192"/>
      <c r="AQ13" s="192">
        <f t="shared" si="15"/>
        <v>1252</v>
      </c>
      <c r="AR13" s="192">
        <v>1252</v>
      </c>
      <c r="AS13" s="139">
        <f t="shared" si="16"/>
        <v>1</v>
      </c>
      <c r="AT13" s="192"/>
      <c r="AU13" s="69"/>
      <c r="AV13" s="155" t="str">
        <f t="shared" si="17"/>
        <v>  </v>
      </c>
      <c r="AW13" s="191">
        <f t="shared" si="18"/>
        <v>241412</v>
      </c>
      <c r="AX13" s="192">
        <f t="shared" si="21"/>
        <v>241412</v>
      </c>
      <c r="AY13" s="193">
        <f t="shared" si="19"/>
        <v>1</v>
      </c>
      <c r="AZ13" s="263">
        <f t="shared" si="22"/>
        <v>0</v>
      </c>
      <c r="BA13" s="265"/>
      <c r="BB13" s="266">
        <f t="shared" si="23"/>
        <v>0</v>
      </c>
      <c r="BC13" s="295" t="s">
        <v>50</v>
      </c>
      <c r="BD13" s="1"/>
    </row>
    <row r="14" spans="1:56" ht="15">
      <c r="A14" s="73" t="s">
        <v>51</v>
      </c>
      <c r="B14" s="269">
        <v>83</v>
      </c>
      <c r="C14" s="192">
        <f t="shared" si="0"/>
        <v>830</v>
      </c>
      <c r="D14" s="192">
        <v>0</v>
      </c>
      <c r="E14" s="192">
        <f t="shared" si="1"/>
        <v>830</v>
      </c>
      <c r="F14" s="6">
        <v>830</v>
      </c>
      <c r="G14" s="139">
        <f t="shared" si="2"/>
        <v>1</v>
      </c>
      <c r="H14" s="192">
        <f t="shared" si="24"/>
        <v>48140</v>
      </c>
      <c r="I14" s="192"/>
      <c r="J14" s="192">
        <v>48140</v>
      </c>
      <c r="K14" s="139">
        <f t="shared" si="3"/>
        <v>1</v>
      </c>
      <c r="L14" s="192">
        <f t="shared" si="20"/>
        <v>16600</v>
      </c>
      <c r="M14" s="192"/>
      <c r="N14" s="192"/>
      <c r="O14" s="192"/>
      <c r="P14" s="192"/>
      <c r="Q14" s="192">
        <f t="shared" si="4"/>
        <v>16600</v>
      </c>
      <c r="R14" s="6">
        <v>16600</v>
      </c>
      <c r="S14" s="139">
        <f t="shared" si="5"/>
        <v>1</v>
      </c>
      <c r="T14" s="192">
        <v>0</v>
      </c>
      <c r="U14" s="6">
        <f t="shared" si="6"/>
        <v>0</v>
      </c>
      <c r="V14" s="6"/>
      <c r="W14" s="139" t="str">
        <f t="shared" si="7"/>
        <v>  </v>
      </c>
      <c r="X14" s="192">
        <v>0</v>
      </c>
      <c r="Y14" s="192"/>
      <c r="Z14" s="192"/>
      <c r="AA14" s="6">
        <f t="shared" si="8"/>
        <v>0</v>
      </c>
      <c r="AB14" s="6">
        <v>0</v>
      </c>
      <c r="AC14" s="139" t="str">
        <f t="shared" si="9"/>
        <v>  </v>
      </c>
      <c r="AD14" s="139"/>
      <c r="AE14" s="139"/>
      <c r="AF14" s="192"/>
      <c r="AG14" s="192">
        <f t="shared" si="10"/>
        <v>0</v>
      </c>
      <c r="AH14" s="192"/>
      <c r="AI14" s="139" t="str">
        <f t="shared" si="11"/>
        <v>  </v>
      </c>
      <c r="AJ14" s="192">
        <f>B14*AJ$2</f>
        <v>14940</v>
      </c>
      <c r="AK14" s="192"/>
      <c r="AL14" s="6">
        <f t="shared" si="13"/>
        <v>14940</v>
      </c>
      <c r="AM14" s="6">
        <v>14940</v>
      </c>
      <c r="AN14" s="139">
        <f t="shared" si="14"/>
        <v>1</v>
      </c>
      <c r="AO14" s="192">
        <v>401</v>
      </c>
      <c r="AP14" s="192"/>
      <c r="AQ14" s="192">
        <f t="shared" si="15"/>
        <v>401</v>
      </c>
      <c r="AR14" s="192">
        <v>10431</v>
      </c>
      <c r="AS14" s="139">
        <f t="shared" si="16"/>
        <v>26.012468827930174</v>
      </c>
      <c r="AT14" s="192"/>
      <c r="AU14" s="69"/>
      <c r="AV14" s="155" t="str">
        <f t="shared" si="17"/>
        <v>  </v>
      </c>
      <c r="AW14" s="191">
        <f t="shared" si="18"/>
        <v>80911</v>
      </c>
      <c r="AX14" s="192">
        <f t="shared" si="21"/>
        <v>90941</v>
      </c>
      <c r="AY14" s="174">
        <f t="shared" si="19"/>
        <v>1.1239633671565052</v>
      </c>
      <c r="AZ14" s="197">
        <f t="shared" si="22"/>
        <v>-10030</v>
      </c>
      <c r="BA14" s="13"/>
      <c r="BB14" s="264">
        <f t="shared" si="23"/>
        <v>-10030</v>
      </c>
      <c r="BC14" s="294" t="s">
        <v>51</v>
      </c>
      <c r="BD14" s="1"/>
    </row>
    <row r="15" spans="1:56" ht="15">
      <c r="A15" s="73" t="s">
        <v>52</v>
      </c>
      <c r="B15" s="385">
        <v>359</v>
      </c>
      <c r="C15" s="192">
        <f t="shared" si="0"/>
        <v>3590</v>
      </c>
      <c r="D15" s="192">
        <v>0</v>
      </c>
      <c r="E15" s="192">
        <f t="shared" si="1"/>
        <v>3590</v>
      </c>
      <c r="F15" s="6">
        <v>3590</v>
      </c>
      <c r="G15" s="139">
        <f t="shared" si="2"/>
        <v>1</v>
      </c>
      <c r="H15" s="192">
        <f t="shared" si="24"/>
        <v>208220</v>
      </c>
      <c r="I15" s="192"/>
      <c r="J15" s="192">
        <v>208220</v>
      </c>
      <c r="K15" s="139">
        <f t="shared" si="3"/>
        <v>1</v>
      </c>
      <c r="L15" s="192">
        <f t="shared" si="20"/>
        <v>71800</v>
      </c>
      <c r="M15" s="192"/>
      <c r="N15" s="192"/>
      <c r="O15" s="192"/>
      <c r="P15" s="192">
        <v>42625</v>
      </c>
      <c r="Q15" s="192">
        <f t="shared" si="4"/>
        <v>114425</v>
      </c>
      <c r="R15" s="6">
        <v>114425</v>
      </c>
      <c r="S15" s="139">
        <f t="shared" si="5"/>
        <v>1</v>
      </c>
      <c r="T15" s="192">
        <v>0</v>
      </c>
      <c r="U15" s="6">
        <f t="shared" si="6"/>
        <v>0</v>
      </c>
      <c r="V15" s="6"/>
      <c r="W15" s="139" t="str">
        <f t="shared" si="7"/>
        <v>  </v>
      </c>
      <c r="X15" s="192">
        <v>0</v>
      </c>
      <c r="Y15" s="192"/>
      <c r="Z15" s="192"/>
      <c r="AA15" s="6">
        <f t="shared" si="8"/>
        <v>0</v>
      </c>
      <c r="AB15" s="6">
        <v>0</v>
      </c>
      <c r="AC15" s="139" t="str">
        <f t="shared" si="9"/>
        <v>  </v>
      </c>
      <c r="AD15" s="139"/>
      <c r="AE15" s="139"/>
      <c r="AF15" s="192"/>
      <c r="AG15" s="192">
        <f t="shared" si="10"/>
        <v>0</v>
      </c>
      <c r="AH15" s="192"/>
      <c r="AI15" s="139" t="str">
        <f t="shared" si="11"/>
        <v>  </v>
      </c>
      <c r="AJ15" s="192"/>
      <c r="AK15" s="192"/>
      <c r="AL15" s="6">
        <f t="shared" si="13"/>
        <v>0</v>
      </c>
      <c r="AM15" s="6">
        <v>0</v>
      </c>
      <c r="AN15" s="139" t="str">
        <f t="shared" si="14"/>
        <v>  </v>
      </c>
      <c r="AO15" s="192">
        <v>2266</v>
      </c>
      <c r="AP15" s="192"/>
      <c r="AQ15" s="192">
        <f t="shared" si="15"/>
        <v>2266</v>
      </c>
      <c r="AR15" s="192">
        <v>2266</v>
      </c>
      <c r="AS15" s="139">
        <f t="shared" si="16"/>
        <v>1</v>
      </c>
      <c r="AT15" s="192"/>
      <c r="AU15" s="69"/>
      <c r="AV15" s="155" t="str">
        <f t="shared" si="17"/>
        <v>  </v>
      </c>
      <c r="AW15" s="191">
        <f t="shared" si="18"/>
        <v>328501</v>
      </c>
      <c r="AX15" s="192">
        <f t="shared" si="21"/>
        <v>328501</v>
      </c>
      <c r="AY15" s="193">
        <f t="shared" si="19"/>
        <v>1</v>
      </c>
      <c r="AZ15" s="263">
        <f t="shared" si="22"/>
        <v>0</v>
      </c>
      <c r="BA15" s="265"/>
      <c r="BB15" s="266">
        <f t="shared" si="23"/>
        <v>0</v>
      </c>
      <c r="BC15" s="295" t="s">
        <v>52</v>
      </c>
      <c r="BD15" s="1"/>
    </row>
    <row r="16" spans="1:56" ht="15">
      <c r="A16" s="73" t="s">
        <v>53</v>
      </c>
      <c r="B16" s="269">
        <v>260</v>
      </c>
      <c r="C16" s="192">
        <f t="shared" si="0"/>
        <v>2600</v>
      </c>
      <c r="D16" s="192">
        <v>0</v>
      </c>
      <c r="E16" s="192">
        <f t="shared" si="1"/>
        <v>2600</v>
      </c>
      <c r="F16" s="6">
        <v>2600</v>
      </c>
      <c r="G16" s="139">
        <f t="shared" si="2"/>
        <v>1</v>
      </c>
      <c r="H16" s="192"/>
      <c r="I16" s="192"/>
      <c r="J16" s="192">
        <v>0</v>
      </c>
      <c r="K16" s="139" t="str">
        <f t="shared" si="3"/>
        <v>  </v>
      </c>
      <c r="L16" s="192">
        <f t="shared" si="20"/>
        <v>52000</v>
      </c>
      <c r="M16" s="192"/>
      <c r="N16" s="192"/>
      <c r="O16" s="192"/>
      <c r="P16" s="192"/>
      <c r="Q16" s="192">
        <f t="shared" si="4"/>
        <v>52000</v>
      </c>
      <c r="R16" s="6">
        <v>52000</v>
      </c>
      <c r="S16" s="139">
        <f t="shared" si="5"/>
        <v>1</v>
      </c>
      <c r="T16" s="192">
        <v>0</v>
      </c>
      <c r="U16" s="6">
        <f t="shared" si="6"/>
        <v>0</v>
      </c>
      <c r="V16" s="6"/>
      <c r="W16" s="139" t="str">
        <f t="shared" si="7"/>
        <v>  </v>
      </c>
      <c r="X16" s="192">
        <v>0</v>
      </c>
      <c r="Y16" s="192"/>
      <c r="Z16" s="192"/>
      <c r="AA16" s="6">
        <f t="shared" si="8"/>
        <v>0</v>
      </c>
      <c r="AB16" s="6">
        <v>0</v>
      </c>
      <c r="AC16" s="139" t="str">
        <f t="shared" si="9"/>
        <v>  </v>
      </c>
      <c r="AD16" s="139"/>
      <c r="AE16" s="139"/>
      <c r="AF16" s="192"/>
      <c r="AG16" s="192">
        <f t="shared" si="10"/>
        <v>0</v>
      </c>
      <c r="AH16" s="192"/>
      <c r="AI16" s="139" t="str">
        <f t="shared" si="11"/>
        <v>  </v>
      </c>
      <c r="AJ16" s="192">
        <f>B16*AJ$2</f>
        <v>46800</v>
      </c>
      <c r="AK16" s="192"/>
      <c r="AL16" s="6">
        <f t="shared" si="13"/>
        <v>46800</v>
      </c>
      <c r="AM16" s="6">
        <v>46800</v>
      </c>
      <c r="AN16" s="139">
        <f t="shared" si="14"/>
        <v>1</v>
      </c>
      <c r="AO16" s="192">
        <v>1489</v>
      </c>
      <c r="AP16" s="192"/>
      <c r="AQ16" s="192">
        <f t="shared" si="15"/>
        <v>1489</v>
      </c>
      <c r="AR16" s="192">
        <v>38703</v>
      </c>
      <c r="AS16" s="139">
        <f t="shared" si="16"/>
        <v>25.992612491605104</v>
      </c>
      <c r="AT16" s="192"/>
      <c r="AU16" s="69"/>
      <c r="AV16" s="155" t="str">
        <f t="shared" si="17"/>
        <v>  </v>
      </c>
      <c r="AW16" s="191">
        <f t="shared" si="18"/>
        <v>102889</v>
      </c>
      <c r="AX16" s="192">
        <f t="shared" si="21"/>
        <v>140103</v>
      </c>
      <c r="AY16" s="174">
        <f t="shared" si="19"/>
        <v>1.3616907541136565</v>
      </c>
      <c r="AZ16" s="197">
        <f t="shared" si="22"/>
        <v>-37214</v>
      </c>
      <c r="BA16" s="13"/>
      <c r="BB16" s="264">
        <f t="shared" si="23"/>
        <v>-37214</v>
      </c>
      <c r="BC16" s="294" t="s">
        <v>53</v>
      </c>
      <c r="BD16" s="1"/>
    </row>
    <row r="17" spans="1:56" ht="15">
      <c r="A17" s="73" t="s">
        <v>54</v>
      </c>
      <c r="B17" s="385">
        <v>53</v>
      </c>
      <c r="C17" s="192">
        <f t="shared" si="0"/>
        <v>530</v>
      </c>
      <c r="D17" s="192">
        <v>0</v>
      </c>
      <c r="E17" s="192">
        <f t="shared" si="1"/>
        <v>530</v>
      </c>
      <c r="F17" s="6">
        <v>530</v>
      </c>
      <c r="G17" s="139">
        <f t="shared" si="2"/>
        <v>1</v>
      </c>
      <c r="H17" s="192">
        <f aca="true" t="shared" si="25" ref="H17:H39">B17*$H$2</f>
        <v>30740</v>
      </c>
      <c r="I17" s="192"/>
      <c r="J17" s="192">
        <v>30740</v>
      </c>
      <c r="K17" s="139">
        <f t="shared" si="3"/>
        <v>1</v>
      </c>
      <c r="L17" s="192">
        <f t="shared" si="20"/>
        <v>10600</v>
      </c>
      <c r="M17" s="192"/>
      <c r="N17" s="192"/>
      <c r="O17" s="192"/>
      <c r="P17" s="192"/>
      <c r="Q17" s="192">
        <f t="shared" si="4"/>
        <v>10600</v>
      </c>
      <c r="R17" s="6">
        <v>10600</v>
      </c>
      <c r="S17" s="139">
        <f t="shared" si="5"/>
        <v>1</v>
      </c>
      <c r="T17" s="192">
        <v>0</v>
      </c>
      <c r="U17" s="6">
        <f t="shared" si="6"/>
        <v>0</v>
      </c>
      <c r="V17" s="6"/>
      <c r="W17" s="139" t="str">
        <f t="shared" si="7"/>
        <v>  </v>
      </c>
      <c r="X17" s="192">
        <v>0</v>
      </c>
      <c r="Y17" s="192"/>
      <c r="Z17" s="192"/>
      <c r="AA17" s="6">
        <f t="shared" si="8"/>
        <v>0</v>
      </c>
      <c r="AB17" s="6">
        <v>0</v>
      </c>
      <c r="AC17" s="139" t="str">
        <f t="shared" si="9"/>
        <v>  </v>
      </c>
      <c r="AD17" s="139"/>
      <c r="AE17" s="139"/>
      <c r="AF17" s="192"/>
      <c r="AG17" s="192">
        <f t="shared" si="10"/>
        <v>0</v>
      </c>
      <c r="AH17" s="192"/>
      <c r="AI17" s="139" t="str">
        <f t="shared" si="11"/>
        <v>  </v>
      </c>
      <c r="AJ17" s="192"/>
      <c r="AK17" s="192"/>
      <c r="AL17" s="6">
        <f t="shared" si="13"/>
        <v>0</v>
      </c>
      <c r="AM17" s="6">
        <v>0</v>
      </c>
      <c r="AN17" s="139" t="str">
        <f t="shared" si="14"/>
        <v>  </v>
      </c>
      <c r="AO17" s="192">
        <v>632</v>
      </c>
      <c r="AP17" s="192"/>
      <c r="AQ17" s="192">
        <f t="shared" si="15"/>
        <v>632</v>
      </c>
      <c r="AR17" s="192">
        <v>632</v>
      </c>
      <c r="AS17" s="139">
        <f t="shared" si="16"/>
        <v>1</v>
      </c>
      <c r="AT17" s="192"/>
      <c r="AU17" s="69"/>
      <c r="AV17" s="155" t="str">
        <f t="shared" si="17"/>
        <v>  </v>
      </c>
      <c r="AW17" s="191">
        <f t="shared" si="18"/>
        <v>42502</v>
      </c>
      <c r="AX17" s="192">
        <f t="shared" si="21"/>
        <v>42502</v>
      </c>
      <c r="AY17" s="193">
        <f t="shared" si="19"/>
        <v>1</v>
      </c>
      <c r="AZ17" s="263">
        <f t="shared" si="22"/>
        <v>0</v>
      </c>
      <c r="BA17" s="265"/>
      <c r="BB17" s="266">
        <f t="shared" si="23"/>
        <v>0</v>
      </c>
      <c r="BC17" s="295" t="s">
        <v>54</v>
      </c>
      <c r="BD17" s="1"/>
    </row>
    <row r="18" spans="1:56" ht="15">
      <c r="A18" s="73" t="s">
        <v>55</v>
      </c>
      <c r="B18" s="269">
        <v>340</v>
      </c>
      <c r="C18" s="192">
        <f t="shared" si="0"/>
        <v>3400</v>
      </c>
      <c r="D18" s="192">
        <v>35300</v>
      </c>
      <c r="E18" s="192">
        <f t="shared" si="1"/>
        <v>38700</v>
      </c>
      <c r="F18" s="6">
        <v>0</v>
      </c>
      <c r="G18" s="139">
        <f t="shared" si="2"/>
        <v>0</v>
      </c>
      <c r="H18" s="192">
        <f t="shared" si="25"/>
        <v>197200</v>
      </c>
      <c r="I18" s="192">
        <v>171205</v>
      </c>
      <c r="J18" s="192">
        <v>0</v>
      </c>
      <c r="K18" s="139">
        <f t="shared" si="3"/>
        <v>0</v>
      </c>
      <c r="L18" s="192">
        <f t="shared" si="20"/>
        <v>68000</v>
      </c>
      <c r="M18" s="192"/>
      <c r="N18" s="192"/>
      <c r="O18" s="192"/>
      <c r="P18" s="192">
        <v>52950</v>
      </c>
      <c r="Q18" s="192">
        <f t="shared" si="4"/>
        <v>120950</v>
      </c>
      <c r="R18" s="6">
        <v>0</v>
      </c>
      <c r="S18" s="139">
        <f t="shared" si="5"/>
        <v>0</v>
      </c>
      <c r="T18" s="192">
        <v>0</v>
      </c>
      <c r="U18" s="6">
        <f t="shared" si="6"/>
        <v>0</v>
      </c>
      <c r="V18" s="6"/>
      <c r="W18" s="139" t="str">
        <f t="shared" si="7"/>
        <v>  </v>
      </c>
      <c r="X18" s="192">
        <v>0</v>
      </c>
      <c r="Y18" s="192"/>
      <c r="Z18" s="192"/>
      <c r="AA18" s="6">
        <f t="shared" si="8"/>
        <v>0</v>
      </c>
      <c r="AB18" s="6">
        <v>0</v>
      </c>
      <c r="AC18" s="139" t="str">
        <f t="shared" si="9"/>
        <v>  </v>
      </c>
      <c r="AD18" s="139"/>
      <c r="AE18" s="139"/>
      <c r="AF18" s="192"/>
      <c r="AG18" s="192">
        <f t="shared" si="10"/>
        <v>0</v>
      </c>
      <c r="AH18" s="192"/>
      <c r="AI18" s="139" t="str">
        <f t="shared" si="11"/>
        <v>  </v>
      </c>
      <c r="AJ18" s="192">
        <f>B18*AJ$2</f>
        <v>61200</v>
      </c>
      <c r="AK18" s="192">
        <v>56480</v>
      </c>
      <c r="AL18" s="6">
        <f t="shared" si="13"/>
        <v>117680</v>
      </c>
      <c r="AM18" s="6">
        <v>0</v>
      </c>
      <c r="AN18" s="139">
        <f t="shared" si="14"/>
        <v>0</v>
      </c>
      <c r="AO18" s="192">
        <v>1950</v>
      </c>
      <c r="AP18" s="192"/>
      <c r="AQ18" s="192">
        <f t="shared" si="15"/>
        <v>1950</v>
      </c>
      <c r="AR18" s="192">
        <v>1950</v>
      </c>
      <c r="AS18" s="139">
        <f t="shared" si="16"/>
        <v>1</v>
      </c>
      <c r="AT18" s="192"/>
      <c r="AU18" s="69"/>
      <c r="AV18" s="155" t="str">
        <f t="shared" si="17"/>
        <v>  </v>
      </c>
      <c r="AW18" s="191">
        <f t="shared" si="18"/>
        <v>647685</v>
      </c>
      <c r="AX18" s="192">
        <f t="shared" si="21"/>
        <v>1950</v>
      </c>
      <c r="AY18" s="174">
        <f t="shared" si="19"/>
        <v>0.003010722805067278</v>
      </c>
      <c r="AZ18" s="197">
        <f t="shared" si="22"/>
        <v>645735</v>
      </c>
      <c r="BA18" s="13"/>
      <c r="BB18" s="264">
        <f t="shared" si="23"/>
        <v>645735</v>
      </c>
      <c r="BC18" s="294" t="s">
        <v>55</v>
      </c>
      <c r="BD18" s="1"/>
    </row>
    <row r="19" spans="1:56" ht="15">
      <c r="A19" s="73" t="s">
        <v>56</v>
      </c>
      <c r="B19" s="385">
        <v>2331</v>
      </c>
      <c r="C19" s="192">
        <f t="shared" si="0"/>
        <v>23310</v>
      </c>
      <c r="D19" s="192">
        <v>0</v>
      </c>
      <c r="E19" s="192">
        <f t="shared" si="1"/>
        <v>23310</v>
      </c>
      <c r="F19" s="192">
        <v>23310</v>
      </c>
      <c r="G19" s="139">
        <f t="shared" si="2"/>
        <v>1</v>
      </c>
      <c r="H19" s="192">
        <f t="shared" si="25"/>
        <v>1351980</v>
      </c>
      <c r="I19" s="192"/>
      <c r="J19" s="192">
        <v>1351980</v>
      </c>
      <c r="K19" s="139">
        <f t="shared" si="3"/>
        <v>1</v>
      </c>
      <c r="L19" s="192">
        <f t="shared" si="20"/>
        <v>466200</v>
      </c>
      <c r="M19" s="192"/>
      <c r="N19" s="192"/>
      <c r="O19" s="192"/>
      <c r="P19" s="192"/>
      <c r="Q19" s="192">
        <f t="shared" si="4"/>
        <v>466200</v>
      </c>
      <c r="R19" s="6">
        <v>466200</v>
      </c>
      <c r="S19" s="139">
        <f t="shared" si="5"/>
        <v>1</v>
      </c>
      <c r="T19" s="192">
        <v>0</v>
      </c>
      <c r="U19" s="6">
        <f t="shared" si="6"/>
        <v>0</v>
      </c>
      <c r="V19" s="192"/>
      <c r="W19" s="139" t="str">
        <f t="shared" si="7"/>
        <v>  </v>
      </c>
      <c r="X19" s="192">
        <v>0</v>
      </c>
      <c r="Y19" s="192"/>
      <c r="Z19" s="192"/>
      <c r="AA19" s="6">
        <f t="shared" si="8"/>
        <v>0</v>
      </c>
      <c r="AB19" s="6">
        <v>0</v>
      </c>
      <c r="AC19" s="139" t="str">
        <f t="shared" si="9"/>
        <v>  </v>
      </c>
      <c r="AD19" s="139"/>
      <c r="AE19" s="139"/>
      <c r="AF19" s="192"/>
      <c r="AG19" s="192">
        <f t="shared" si="10"/>
        <v>0</v>
      </c>
      <c r="AH19" s="192"/>
      <c r="AI19" s="139" t="str">
        <f t="shared" si="11"/>
        <v>  </v>
      </c>
      <c r="AJ19" s="192">
        <f>B19*AJ$2</f>
        <v>419580</v>
      </c>
      <c r="AK19" s="192"/>
      <c r="AL19" s="6">
        <f t="shared" si="13"/>
        <v>419580</v>
      </c>
      <c r="AM19" s="192">
        <v>419580</v>
      </c>
      <c r="AN19" s="139">
        <f t="shared" si="14"/>
        <v>1</v>
      </c>
      <c r="AO19" s="192">
        <v>15488</v>
      </c>
      <c r="AP19" s="192"/>
      <c r="AQ19" s="192">
        <f t="shared" si="15"/>
        <v>15488</v>
      </c>
      <c r="AR19" s="192">
        <v>30728</v>
      </c>
      <c r="AS19" s="139">
        <f t="shared" si="16"/>
        <v>1.983987603305785</v>
      </c>
      <c r="AT19" s="192"/>
      <c r="AU19" s="69"/>
      <c r="AV19" s="155" t="str">
        <f t="shared" si="17"/>
        <v>  </v>
      </c>
      <c r="AW19" s="191">
        <f t="shared" si="18"/>
        <v>2276558</v>
      </c>
      <c r="AX19" s="192">
        <f t="shared" si="21"/>
        <v>2291798</v>
      </c>
      <c r="AY19" s="193">
        <f t="shared" si="19"/>
        <v>1.006694316595492</v>
      </c>
      <c r="AZ19" s="263">
        <f t="shared" si="22"/>
        <v>-15240</v>
      </c>
      <c r="BA19" s="265"/>
      <c r="BB19" s="266">
        <f t="shared" si="23"/>
        <v>-15240</v>
      </c>
      <c r="BC19" s="295" t="s">
        <v>56</v>
      </c>
      <c r="BD19" s="1"/>
    </row>
    <row r="20" spans="1:56" ht="15">
      <c r="A20" s="73" t="s">
        <v>57</v>
      </c>
      <c r="B20" s="269">
        <v>43</v>
      </c>
      <c r="C20" s="192">
        <f t="shared" si="0"/>
        <v>430</v>
      </c>
      <c r="D20" s="192">
        <v>0</v>
      </c>
      <c r="E20" s="192">
        <f t="shared" si="1"/>
        <v>430</v>
      </c>
      <c r="F20" s="192">
        <v>430</v>
      </c>
      <c r="G20" s="139">
        <f t="shared" si="2"/>
        <v>1</v>
      </c>
      <c r="H20" s="192">
        <f t="shared" si="25"/>
        <v>24940</v>
      </c>
      <c r="I20" s="192"/>
      <c r="J20" s="192">
        <v>24940</v>
      </c>
      <c r="K20" s="139">
        <f t="shared" si="3"/>
        <v>1</v>
      </c>
      <c r="L20" s="192">
        <f t="shared" si="20"/>
        <v>8600</v>
      </c>
      <c r="M20" s="192"/>
      <c r="N20" s="192"/>
      <c r="O20" s="192"/>
      <c r="P20" s="192"/>
      <c r="Q20" s="192">
        <f t="shared" si="4"/>
        <v>8600</v>
      </c>
      <c r="R20" s="6">
        <v>8600</v>
      </c>
      <c r="S20" s="139">
        <f t="shared" si="5"/>
        <v>1</v>
      </c>
      <c r="T20" s="192">
        <v>0</v>
      </c>
      <c r="U20" s="6">
        <f t="shared" si="6"/>
        <v>0</v>
      </c>
      <c r="V20" s="192"/>
      <c r="W20" s="139" t="str">
        <f t="shared" si="7"/>
        <v>  </v>
      </c>
      <c r="X20" s="192">
        <v>0</v>
      </c>
      <c r="Y20" s="192"/>
      <c r="Z20" s="192"/>
      <c r="AA20" s="6">
        <f t="shared" si="8"/>
        <v>0</v>
      </c>
      <c r="AB20" s="6">
        <v>0</v>
      </c>
      <c r="AC20" s="139" t="str">
        <f t="shared" si="9"/>
        <v>  </v>
      </c>
      <c r="AD20" s="139"/>
      <c r="AE20" s="139"/>
      <c r="AF20" s="192"/>
      <c r="AG20" s="192">
        <f t="shared" si="10"/>
        <v>0</v>
      </c>
      <c r="AH20" s="192"/>
      <c r="AI20" s="139" t="str">
        <f t="shared" si="11"/>
        <v>  </v>
      </c>
      <c r="AJ20" s="192">
        <f>B20*AJ$2</f>
        <v>7740</v>
      </c>
      <c r="AK20" s="192"/>
      <c r="AL20" s="6">
        <f t="shared" si="13"/>
        <v>7740</v>
      </c>
      <c r="AM20" s="192">
        <v>7740</v>
      </c>
      <c r="AN20" s="139">
        <f t="shared" si="14"/>
        <v>1</v>
      </c>
      <c r="AO20" s="192"/>
      <c r="AP20" s="192"/>
      <c r="AQ20" s="192">
        <f t="shared" si="15"/>
        <v>0</v>
      </c>
      <c r="AR20" s="192">
        <v>0</v>
      </c>
      <c r="AS20" s="139" t="str">
        <f t="shared" si="16"/>
        <v>  </v>
      </c>
      <c r="AT20" s="192"/>
      <c r="AU20" s="69"/>
      <c r="AV20" s="155" t="str">
        <f t="shared" si="17"/>
        <v>  </v>
      </c>
      <c r="AW20" s="191">
        <f t="shared" si="18"/>
        <v>41710</v>
      </c>
      <c r="AX20" s="192">
        <f t="shared" si="21"/>
        <v>41710</v>
      </c>
      <c r="AY20" s="174">
        <f t="shared" si="19"/>
        <v>1</v>
      </c>
      <c r="AZ20" s="197">
        <f t="shared" si="22"/>
        <v>0</v>
      </c>
      <c r="BA20" s="13"/>
      <c r="BB20" s="264">
        <f t="shared" si="23"/>
        <v>0</v>
      </c>
      <c r="BC20" s="294" t="s">
        <v>57</v>
      </c>
      <c r="BD20" s="1"/>
    </row>
    <row r="21" spans="1:58" ht="15">
      <c r="A21" s="73" t="s">
        <v>58</v>
      </c>
      <c r="B21" s="385">
        <v>11465</v>
      </c>
      <c r="C21" s="192">
        <f t="shared" si="0"/>
        <v>114650</v>
      </c>
      <c r="D21" s="192">
        <v>0</v>
      </c>
      <c r="E21" s="192">
        <f t="shared" si="1"/>
        <v>114650</v>
      </c>
      <c r="F21" s="192">
        <v>114650</v>
      </c>
      <c r="G21" s="139">
        <f t="shared" si="2"/>
        <v>1</v>
      </c>
      <c r="H21" s="192">
        <f t="shared" si="25"/>
        <v>6649700</v>
      </c>
      <c r="I21" s="192">
        <v>0</v>
      </c>
      <c r="J21" s="192">
        <v>6649700</v>
      </c>
      <c r="K21" s="139">
        <f t="shared" si="3"/>
        <v>1</v>
      </c>
      <c r="L21" s="192">
        <f t="shared" si="20"/>
        <v>2293000</v>
      </c>
      <c r="M21" s="192">
        <f>B21*$M$2</f>
        <v>15191125</v>
      </c>
      <c r="N21" s="192">
        <v>21889875</v>
      </c>
      <c r="O21" s="192">
        <v>259665000</v>
      </c>
      <c r="P21" s="192">
        <v>-2993868</v>
      </c>
      <c r="Q21" s="192">
        <f t="shared" si="4"/>
        <v>296045132</v>
      </c>
      <c r="R21" s="6">
        <f>296045132</f>
        <v>296045132</v>
      </c>
      <c r="S21" s="139">
        <f t="shared" si="5"/>
        <v>1</v>
      </c>
      <c r="T21" s="387">
        <v>0</v>
      </c>
      <c r="U21" s="88">
        <f t="shared" si="6"/>
        <v>0</v>
      </c>
      <c r="V21" s="88"/>
      <c r="W21" s="139" t="str">
        <f t="shared" si="7"/>
        <v>  </v>
      </c>
      <c r="X21" s="387">
        <v>-1098146</v>
      </c>
      <c r="Y21" s="387">
        <v>34544922</v>
      </c>
      <c r="Z21" s="387">
        <v>268606000</v>
      </c>
      <c r="AA21" s="88">
        <f t="shared" si="8"/>
        <v>302052776</v>
      </c>
      <c r="AB21" s="88">
        <v>302052776</v>
      </c>
      <c r="AC21" s="143">
        <f t="shared" si="9"/>
        <v>1</v>
      </c>
      <c r="AD21" s="387">
        <v>0</v>
      </c>
      <c r="AE21" s="387">
        <v>104917000</v>
      </c>
      <c r="AF21" s="387">
        <f>20463000</f>
        <v>20463000</v>
      </c>
      <c r="AG21" s="88">
        <f t="shared" si="10"/>
        <v>125380000</v>
      </c>
      <c r="AH21" s="88">
        <f>125380000+15182236+49159</f>
        <v>140611395</v>
      </c>
      <c r="AI21" s="143">
        <f t="shared" si="11"/>
        <v>1.1214818551603127</v>
      </c>
      <c r="AJ21" s="192">
        <f>B21*AJ$2</f>
        <v>2063700</v>
      </c>
      <c r="AK21" s="387">
        <v>0</v>
      </c>
      <c r="AL21" s="88">
        <f t="shared" si="13"/>
        <v>2063700</v>
      </c>
      <c r="AM21" s="88">
        <v>2063700</v>
      </c>
      <c r="AN21" s="143">
        <f t="shared" si="14"/>
        <v>1</v>
      </c>
      <c r="AO21" s="387"/>
      <c r="AP21" s="387">
        <v>0</v>
      </c>
      <c r="AQ21" s="387">
        <f t="shared" si="15"/>
        <v>0</v>
      </c>
      <c r="AR21" s="88">
        <v>0</v>
      </c>
      <c r="AS21" s="143" t="str">
        <f t="shared" si="16"/>
        <v>  </v>
      </c>
      <c r="AT21" s="387">
        <v>921984</v>
      </c>
      <c r="AU21" s="69">
        <v>921984</v>
      </c>
      <c r="AV21" s="155">
        <f t="shared" si="17"/>
        <v>1</v>
      </c>
      <c r="AW21" s="191">
        <f t="shared" si="18"/>
        <v>733227942</v>
      </c>
      <c r="AX21" s="192">
        <f t="shared" si="21"/>
        <v>748459337</v>
      </c>
      <c r="AY21" s="193">
        <f t="shared" si="19"/>
        <v>1.020773069502035</v>
      </c>
      <c r="AZ21" s="263">
        <f t="shared" si="22"/>
        <v>-15231395</v>
      </c>
      <c r="BA21" s="265">
        <f>-18772+6310459+1127008</f>
        <v>7418695</v>
      </c>
      <c r="BB21" s="266">
        <f t="shared" si="23"/>
        <v>-7812700</v>
      </c>
      <c r="BC21" s="295" t="s">
        <v>58</v>
      </c>
      <c r="BD21" s="1"/>
      <c r="BF21" s="1"/>
    </row>
    <row r="22" spans="1:56" ht="15">
      <c r="A22" s="73" t="s">
        <v>59</v>
      </c>
      <c r="B22" s="269">
        <v>1299</v>
      </c>
      <c r="C22" s="192">
        <f t="shared" si="0"/>
        <v>12990</v>
      </c>
      <c r="D22" s="192">
        <v>176400</v>
      </c>
      <c r="E22" s="192">
        <f t="shared" si="1"/>
        <v>189390</v>
      </c>
      <c r="F22" s="6">
        <v>0</v>
      </c>
      <c r="G22" s="139">
        <f t="shared" si="2"/>
        <v>0</v>
      </c>
      <c r="H22" s="192">
        <f t="shared" si="25"/>
        <v>753420</v>
      </c>
      <c r="I22" s="192">
        <v>649185</v>
      </c>
      <c r="J22" s="192">
        <v>0</v>
      </c>
      <c r="K22" s="139">
        <f t="shared" si="3"/>
        <v>0</v>
      </c>
      <c r="L22" s="192">
        <f t="shared" si="20"/>
        <v>259800</v>
      </c>
      <c r="M22" s="192"/>
      <c r="N22" s="192"/>
      <c r="O22" s="192"/>
      <c r="P22" s="192">
        <v>280975</v>
      </c>
      <c r="Q22" s="192">
        <f t="shared" si="4"/>
        <v>540775</v>
      </c>
      <c r="R22" s="6">
        <v>0</v>
      </c>
      <c r="S22" s="139">
        <f t="shared" si="5"/>
        <v>0</v>
      </c>
      <c r="T22" s="192">
        <v>105840</v>
      </c>
      <c r="U22" s="6">
        <f t="shared" si="6"/>
        <v>105840</v>
      </c>
      <c r="V22" s="192"/>
      <c r="W22" s="139">
        <f t="shared" si="7"/>
        <v>0</v>
      </c>
      <c r="X22" s="192">
        <v>0</v>
      </c>
      <c r="Y22" s="192"/>
      <c r="Z22" s="192"/>
      <c r="AA22" s="6">
        <f t="shared" si="8"/>
        <v>0</v>
      </c>
      <c r="AB22" s="6">
        <v>0</v>
      </c>
      <c r="AC22" s="139" t="str">
        <f t="shared" si="9"/>
        <v>  </v>
      </c>
      <c r="AD22" s="139"/>
      <c r="AE22" s="139"/>
      <c r="AF22" s="192"/>
      <c r="AG22" s="192">
        <f t="shared" si="10"/>
        <v>0</v>
      </c>
      <c r="AH22" s="192"/>
      <c r="AI22" s="139" t="str">
        <f t="shared" si="11"/>
        <v>  </v>
      </c>
      <c r="AJ22" s="192"/>
      <c r="AK22" s="192"/>
      <c r="AL22" s="6">
        <f t="shared" si="13"/>
        <v>0</v>
      </c>
      <c r="AM22" s="6">
        <v>0</v>
      </c>
      <c r="AN22" s="139" t="str">
        <f t="shared" si="14"/>
        <v>  </v>
      </c>
      <c r="AO22" s="192">
        <v>16717</v>
      </c>
      <c r="AP22" s="192"/>
      <c r="AQ22" s="192">
        <f t="shared" si="15"/>
        <v>16717</v>
      </c>
      <c r="AR22" s="192">
        <v>16717</v>
      </c>
      <c r="AS22" s="139">
        <f t="shared" si="16"/>
        <v>1</v>
      </c>
      <c r="AT22" s="192"/>
      <c r="AU22" s="69"/>
      <c r="AV22" s="155" t="str">
        <f t="shared" si="17"/>
        <v>  </v>
      </c>
      <c r="AW22" s="191">
        <f t="shared" si="18"/>
        <v>2255327</v>
      </c>
      <c r="AX22" s="192">
        <f t="shared" si="21"/>
        <v>16717</v>
      </c>
      <c r="AY22" s="174">
        <f t="shared" si="19"/>
        <v>0.007412228914033309</v>
      </c>
      <c r="AZ22" s="197">
        <f t="shared" si="22"/>
        <v>2238610</v>
      </c>
      <c r="BA22" s="13"/>
      <c r="BB22" s="264">
        <f t="shared" si="23"/>
        <v>2238610</v>
      </c>
      <c r="BC22" s="294" t="s">
        <v>59</v>
      </c>
      <c r="BD22" s="1"/>
    </row>
    <row r="23" spans="1:56" ht="15">
      <c r="A23" s="73" t="s">
        <v>60</v>
      </c>
      <c r="B23" s="385">
        <v>508</v>
      </c>
      <c r="C23" s="192">
        <f t="shared" si="0"/>
        <v>5080</v>
      </c>
      <c r="D23" s="192">
        <v>0</v>
      </c>
      <c r="E23" s="192">
        <f t="shared" si="1"/>
        <v>5080</v>
      </c>
      <c r="F23" s="192">
        <v>5080</v>
      </c>
      <c r="G23" s="139">
        <f t="shared" si="2"/>
        <v>1</v>
      </c>
      <c r="H23" s="192">
        <f t="shared" si="25"/>
        <v>294640</v>
      </c>
      <c r="I23" s="192"/>
      <c r="J23" s="192">
        <v>294640</v>
      </c>
      <c r="K23" s="139">
        <f t="shared" si="3"/>
        <v>1</v>
      </c>
      <c r="L23" s="192">
        <f t="shared" si="20"/>
        <v>101600</v>
      </c>
      <c r="M23" s="192">
        <f>B23*$M$2</f>
        <v>673100</v>
      </c>
      <c r="N23" s="192"/>
      <c r="O23" s="192"/>
      <c r="P23" s="192"/>
      <c r="Q23" s="192">
        <f t="shared" si="4"/>
        <v>774700</v>
      </c>
      <c r="R23" s="6">
        <v>774700</v>
      </c>
      <c r="S23" s="139">
        <f t="shared" si="5"/>
        <v>1</v>
      </c>
      <c r="T23" s="192">
        <v>0</v>
      </c>
      <c r="U23" s="6">
        <f t="shared" si="6"/>
        <v>0</v>
      </c>
      <c r="V23" s="192"/>
      <c r="W23" s="139" t="str">
        <f t="shared" si="7"/>
        <v>  </v>
      </c>
      <c r="X23" s="192">
        <v>0</v>
      </c>
      <c r="Y23" s="192"/>
      <c r="Z23" s="192"/>
      <c r="AA23" s="6">
        <f t="shared" si="8"/>
        <v>0</v>
      </c>
      <c r="AB23" s="6">
        <v>0</v>
      </c>
      <c r="AC23" s="139" t="str">
        <f t="shared" si="9"/>
        <v>  </v>
      </c>
      <c r="AD23" s="139"/>
      <c r="AE23" s="139"/>
      <c r="AF23" s="192"/>
      <c r="AG23" s="192">
        <f t="shared" si="10"/>
        <v>0</v>
      </c>
      <c r="AH23" s="192"/>
      <c r="AI23" s="139" t="str">
        <f t="shared" si="11"/>
        <v>  </v>
      </c>
      <c r="AJ23" s="192"/>
      <c r="AK23" s="192"/>
      <c r="AL23" s="6">
        <f t="shared" si="13"/>
        <v>0</v>
      </c>
      <c r="AM23" s="6">
        <v>0</v>
      </c>
      <c r="AN23" s="139" t="str">
        <f t="shared" si="14"/>
        <v>  </v>
      </c>
      <c r="AO23" s="192">
        <v>2995</v>
      </c>
      <c r="AP23" s="192"/>
      <c r="AQ23" s="192">
        <f t="shared" si="15"/>
        <v>2995</v>
      </c>
      <c r="AR23" s="192">
        <v>2995</v>
      </c>
      <c r="AS23" s="139">
        <f t="shared" si="16"/>
        <v>1</v>
      </c>
      <c r="AT23" s="192"/>
      <c r="AU23" s="69"/>
      <c r="AV23" s="155" t="str">
        <f t="shared" si="17"/>
        <v>  </v>
      </c>
      <c r="AW23" s="191">
        <f t="shared" si="18"/>
        <v>1077415</v>
      </c>
      <c r="AX23" s="192">
        <f t="shared" si="21"/>
        <v>1077415</v>
      </c>
      <c r="AY23" s="193">
        <f t="shared" si="19"/>
        <v>1</v>
      </c>
      <c r="AZ23" s="263">
        <f t="shared" si="22"/>
        <v>0</v>
      </c>
      <c r="BA23" s="265"/>
      <c r="BB23" s="266">
        <f t="shared" si="23"/>
        <v>0</v>
      </c>
      <c r="BC23" s="295" t="s">
        <v>60</v>
      </c>
      <c r="BD23" s="1"/>
    </row>
    <row r="24" spans="1:56" ht="15">
      <c r="A24" s="73" t="s">
        <v>61</v>
      </c>
      <c r="B24" s="269">
        <v>810</v>
      </c>
      <c r="C24" s="192">
        <f t="shared" si="0"/>
        <v>8100</v>
      </c>
      <c r="D24" s="192">
        <v>0</v>
      </c>
      <c r="E24" s="192">
        <f t="shared" si="1"/>
        <v>8100</v>
      </c>
      <c r="F24" s="192">
        <v>8100</v>
      </c>
      <c r="G24" s="139">
        <f t="shared" si="2"/>
        <v>1</v>
      </c>
      <c r="H24" s="192">
        <f t="shared" si="25"/>
        <v>469800</v>
      </c>
      <c r="I24" s="192"/>
      <c r="J24" s="192">
        <v>469800</v>
      </c>
      <c r="K24" s="139">
        <f t="shared" si="3"/>
        <v>1</v>
      </c>
      <c r="L24" s="192">
        <f t="shared" si="20"/>
        <v>162000</v>
      </c>
      <c r="M24" s="192"/>
      <c r="N24" s="192"/>
      <c r="O24" s="192"/>
      <c r="P24" s="192"/>
      <c r="Q24" s="192">
        <f t="shared" si="4"/>
        <v>162000</v>
      </c>
      <c r="R24" s="6">
        <v>162000</v>
      </c>
      <c r="S24" s="139">
        <f t="shared" si="5"/>
        <v>1</v>
      </c>
      <c r="T24" s="192">
        <v>0</v>
      </c>
      <c r="U24" s="6">
        <f t="shared" si="6"/>
        <v>0</v>
      </c>
      <c r="V24" s="192"/>
      <c r="W24" s="139" t="str">
        <f t="shared" si="7"/>
        <v>  </v>
      </c>
      <c r="X24" s="192">
        <v>0</v>
      </c>
      <c r="Y24" s="192"/>
      <c r="Z24" s="192"/>
      <c r="AA24" s="6">
        <f t="shared" si="8"/>
        <v>0</v>
      </c>
      <c r="AB24" s="6">
        <v>0</v>
      </c>
      <c r="AC24" s="139" t="str">
        <f t="shared" si="9"/>
        <v>  </v>
      </c>
      <c r="AD24" s="139"/>
      <c r="AE24" s="139"/>
      <c r="AF24" s="192"/>
      <c r="AG24" s="192">
        <f t="shared" si="10"/>
        <v>0</v>
      </c>
      <c r="AH24" s="192"/>
      <c r="AI24" s="139" t="str">
        <f t="shared" si="11"/>
        <v>  </v>
      </c>
      <c r="AJ24" s="192">
        <f>B24*AJ$2</f>
        <v>145800</v>
      </c>
      <c r="AK24" s="192"/>
      <c r="AL24" s="6">
        <f t="shared" si="13"/>
        <v>145800</v>
      </c>
      <c r="AM24" s="6">
        <v>145800</v>
      </c>
      <c r="AN24" s="139">
        <f t="shared" si="14"/>
        <v>1</v>
      </c>
      <c r="AO24" s="192">
        <v>10082.059992619983</v>
      </c>
      <c r="AP24" s="192"/>
      <c r="AQ24" s="192">
        <f t="shared" si="15"/>
        <v>10082.059992619983</v>
      </c>
      <c r="AR24" s="192">
        <v>10082.059992619983</v>
      </c>
      <c r="AS24" s="139">
        <f t="shared" si="16"/>
        <v>1</v>
      </c>
      <c r="AT24" s="192"/>
      <c r="AU24" s="69"/>
      <c r="AV24" s="155" t="str">
        <f t="shared" si="17"/>
        <v>  </v>
      </c>
      <c r="AW24" s="191">
        <f t="shared" si="18"/>
        <v>795782.05999262</v>
      </c>
      <c r="AX24" s="192">
        <f t="shared" si="21"/>
        <v>795782.05999262</v>
      </c>
      <c r="AY24" s="174">
        <f t="shared" si="19"/>
        <v>1</v>
      </c>
      <c r="AZ24" s="197">
        <f t="shared" si="22"/>
        <v>0</v>
      </c>
      <c r="BA24" s="13"/>
      <c r="BB24" s="264">
        <f t="shared" si="23"/>
        <v>0</v>
      </c>
      <c r="BC24" s="294" t="s">
        <v>61</v>
      </c>
      <c r="BD24" s="1"/>
    </row>
    <row r="25" spans="1:56" ht="14.25">
      <c r="A25" s="73" t="s">
        <v>62</v>
      </c>
      <c r="B25" s="385">
        <v>128</v>
      </c>
      <c r="C25" s="192">
        <f t="shared" si="0"/>
        <v>1280</v>
      </c>
      <c r="D25" s="192">
        <v>0</v>
      </c>
      <c r="E25" s="192">
        <f t="shared" si="1"/>
        <v>1280</v>
      </c>
      <c r="F25" s="192">
        <v>1280</v>
      </c>
      <c r="G25" s="139">
        <f t="shared" si="2"/>
        <v>1</v>
      </c>
      <c r="H25" s="192">
        <f t="shared" si="25"/>
        <v>74240</v>
      </c>
      <c r="I25" s="192"/>
      <c r="J25" s="192">
        <v>74240</v>
      </c>
      <c r="K25" s="139">
        <f t="shared" si="3"/>
        <v>1</v>
      </c>
      <c r="L25" s="192">
        <f t="shared" si="20"/>
        <v>25600</v>
      </c>
      <c r="M25" s="192"/>
      <c r="N25" s="192"/>
      <c r="O25" s="192"/>
      <c r="P25" s="192"/>
      <c r="Q25" s="192">
        <f t="shared" si="4"/>
        <v>25600</v>
      </c>
      <c r="R25" s="6">
        <v>25600</v>
      </c>
      <c r="S25" s="139">
        <f t="shared" si="5"/>
        <v>1</v>
      </c>
      <c r="T25" s="192">
        <v>0</v>
      </c>
      <c r="U25" s="6">
        <f t="shared" si="6"/>
        <v>0</v>
      </c>
      <c r="V25" s="6"/>
      <c r="W25" s="139" t="str">
        <f t="shared" si="7"/>
        <v>  </v>
      </c>
      <c r="X25" s="192">
        <v>0</v>
      </c>
      <c r="Y25" s="192"/>
      <c r="Z25" s="192"/>
      <c r="AA25" s="6">
        <f t="shared" si="8"/>
        <v>0</v>
      </c>
      <c r="AB25" s="6">
        <v>0</v>
      </c>
      <c r="AC25" s="139" t="str">
        <f t="shared" si="9"/>
        <v>  </v>
      </c>
      <c r="AD25" s="139"/>
      <c r="AE25" s="139"/>
      <c r="AF25" s="192"/>
      <c r="AG25" s="192">
        <f t="shared" si="10"/>
        <v>0</v>
      </c>
      <c r="AH25" s="192"/>
      <c r="AI25" s="139" t="str">
        <f t="shared" si="11"/>
        <v>  </v>
      </c>
      <c r="AJ25" s="192">
        <f>B25*AJ$2</f>
        <v>23040</v>
      </c>
      <c r="AK25" s="192"/>
      <c r="AL25" s="6">
        <f t="shared" si="13"/>
        <v>23040</v>
      </c>
      <c r="AM25" s="6">
        <v>23040</v>
      </c>
      <c r="AN25" s="139">
        <f t="shared" si="14"/>
        <v>1</v>
      </c>
      <c r="AO25" s="192">
        <v>765.8939290403766</v>
      </c>
      <c r="AP25" s="192"/>
      <c r="AQ25" s="192">
        <f t="shared" si="15"/>
        <v>765.8939290403766</v>
      </c>
      <c r="AR25" s="192">
        <v>765.8939290403766</v>
      </c>
      <c r="AS25" s="139">
        <f t="shared" si="16"/>
        <v>1</v>
      </c>
      <c r="AT25" s="192"/>
      <c r="AU25" s="69"/>
      <c r="AV25" s="155" t="str">
        <f t="shared" si="17"/>
        <v>  </v>
      </c>
      <c r="AW25" s="191">
        <f t="shared" si="18"/>
        <v>124925.89392904038</v>
      </c>
      <c r="AX25" s="192">
        <f t="shared" si="21"/>
        <v>124925.89392904038</v>
      </c>
      <c r="AY25" s="193">
        <f t="shared" si="19"/>
        <v>1</v>
      </c>
      <c r="AZ25" s="263">
        <f t="shared" si="22"/>
        <v>0</v>
      </c>
      <c r="BA25" s="265"/>
      <c r="BB25" s="266">
        <f t="shared" si="23"/>
        <v>0</v>
      </c>
      <c r="BC25" s="295" t="s">
        <v>62</v>
      </c>
      <c r="BD25" s="1"/>
    </row>
    <row r="26" spans="1:56" ht="14.25">
      <c r="A26" s="73" t="s">
        <v>63</v>
      </c>
      <c r="B26" s="269">
        <v>740</v>
      </c>
      <c r="C26" s="192">
        <f t="shared" si="0"/>
        <v>7400</v>
      </c>
      <c r="D26" s="192">
        <v>0</v>
      </c>
      <c r="E26" s="192">
        <f t="shared" si="1"/>
        <v>7400</v>
      </c>
      <c r="F26" s="192">
        <v>7400</v>
      </c>
      <c r="G26" s="139">
        <f t="shared" si="2"/>
        <v>1</v>
      </c>
      <c r="H26" s="192">
        <f t="shared" si="25"/>
        <v>429200</v>
      </c>
      <c r="I26" s="192">
        <v>489510</v>
      </c>
      <c r="J26" s="192">
        <v>918710</v>
      </c>
      <c r="K26" s="139">
        <f t="shared" si="3"/>
        <v>1</v>
      </c>
      <c r="L26" s="192">
        <f t="shared" si="20"/>
        <v>148000</v>
      </c>
      <c r="M26" s="192">
        <f>B26*$M$2</f>
        <v>980500</v>
      </c>
      <c r="N26" s="192"/>
      <c r="O26" s="192"/>
      <c r="P26" s="192"/>
      <c r="Q26" s="192">
        <f t="shared" si="4"/>
        <v>1128500</v>
      </c>
      <c r="R26" s="6">
        <v>1128500</v>
      </c>
      <c r="S26" s="139">
        <f t="shared" si="5"/>
        <v>1</v>
      </c>
      <c r="T26" s="192">
        <v>0</v>
      </c>
      <c r="U26" s="6">
        <f t="shared" si="6"/>
        <v>0</v>
      </c>
      <c r="V26" s="6"/>
      <c r="W26" s="139" t="str">
        <f t="shared" si="7"/>
        <v>  </v>
      </c>
      <c r="X26" s="192">
        <f>3563044+510590</f>
        <v>4073634</v>
      </c>
      <c r="Y26" s="192">
        <v>1939400</v>
      </c>
      <c r="Z26" s="192"/>
      <c r="AA26" s="6">
        <f t="shared" si="8"/>
        <v>6013034</v>
      </c>
      <c r="AB26" s="6">
        <v>0</v>
      </c>
      <c r="AC26" s="139">
        <f t="shared" si="9"/>
        <v>0</v>
      </c>
      <c r="AD26" s="139"/>
      <c r="AE26" s="139"/>
      <c r="AF26" s="192"/>
      <c r="AG26" s="192">
        <f t="shared" si="10"/>
        <v>0</v>
      </c>
      <c r="AH26" s="192"/>
      <c r="AI26" s="139" t="str">
        <f t="shared" si="11"/>
        <v>  </v>
      </c>
      <c r="AJ26" s="192">
        <f>B26*AJ$2</f>
        <v>133200</v>
      </c>
      <c r="AK26" s="192"/>
      <c r="AL26" s="6">
        <f t="shared" si="13"/>
        <v>133200</v>
      </c>
      <c r="AM26" s="6">
        <v>133200</v>
      </c>
      <c r="AN26" s="139">
        <f t="shared" si="14"/>
        <v>1</v>
      </c>
      <c r="AO26" s="192">
        <v>4581.210463017376</v>
      </c>
      <c r="AP26" s="192"/>
      <c r="AQ26" s="192">
        <f t="shared" si="15"/>
        <v>4581.210463017376</v>
      </c>
      <c r="AR26" s="192">
        <v>4581.210463017376</v>
      </c>
      <c r="AS26" s="139">
        <f t="shared" si="16"/>
        <v>1</v>
      </c>
      <c r="AT26" s="192"/>
      <c r="AU26" s="69"/>
      <c r="AV26" s="155" t="str">
        <f t="shared" si="17"/>
        <v>  </v>
      </c>
      <c r="AW26" s="191">
        <f t="shared" si="18"/>
        <v>8205425.210463017</v>
      </c>
      <c r="AX26" s="192">
        <f t="shared" si="21"/>
        <v>2192391.210463017</v>
      </c>
      <c r="AY26" s="174">
        <f t="shared" si="19"/>
        <v>0.26718800723056063</v>
      </c>
      <c r="AZ26" s="197">
        <f t="shared" si="22"/>
        <v>6013034</v>
      </c>
      <c r="BA26" s="13">
        <v>-461399</v>
      </c>
      <c r="BB26" s="264">
        <f t="shared" si="23"/>
        <v>5551635</v>
      </c>
      <c r="BC26" s="294" t="s">
        <v>63</v>
      </c>
      <c r="BD26" s="1"/>
    </row>
    <row r="27" spans="1:56" ht="14.25">
      <c r="A27" s="73" t="s">
        <v>64</v>
      </c>
      <c r="B27" s="385">
        <v>783</v>
      </c>
      <c r="C27" s="192">
        <f t="shared" si="0"/>
        <v>7830</v>
      </c>
      <c r="D27" s="192">
        <v>0</v>
      </c>
      <c r="E27" s="192">
        <f t="shared" si="1"/>
        <v>7830</v>
      </c>
      <c r="F27" s="192">
        <v>7830</v>
      </c>
      <c r="G27" s="139">
        <f t="shared" si="2"/>
        <v>1</v>
      </c>
      <c r="H27" s="192">
        <f t="shared" si="25"/>
        <v>454140</v>
      </c>
      <c r="I27" s="192"/>
      <c r="J27" s="192">
        <v>454140</v>
      </c>
      <c r="K27" s="139">
        <f t="shared" si="3"/>
        <v>1</v>
      </c>
      <c r="L27" s="192">
        <f t="shared" si="20"/>
        <v>156600</v>
      </c>
      <c r="M27" s="192"/>
      <c r="N27" s="192"/>
      <c r="O27" s="192"/>
      <c r="P27" s="192">
        <v>384480</v>
      </c>
      <c r="Q27" s="192">
        <f t="shared" si="4"/>
        <v>541080</v>
      </c>
      <c r="R27" s="6">
        <v>156600</v>
      </c>
      <c r="S27" s="139">
        <f t="shared" si="5"/>
        <v>0.2894211576846307</v>
      </c>
      <c r="T27" s="192">
        <v>0</v>
      </c>
      <c r="U27" s="6">
        <f t="shared" si="6"/>
        <v>0</v>
      </c>
      <c r="V27" s="6"/>
      <c r="W27" s="139" t="str">
        <f t="shared" si="7"/>
        <v>  </v>
      </c>
      <c r="X27" s="192">
        <v>0</v>
      </c>
      <c r="Y27" s="192"/>
      <c r="Z27" s="192"/>
      <c r="AA27" s="6">
        <f t="shared" si="8"/>
        <v>0</v>
      </c>
      <c r="AB27" s="6">
        <v>0</v>
      </c>
      <c r="AC27" s="139" t="str">
        <f t="shared" si="9"/>
        <v>  </v>
      </c>
      <c r="AD27" s="139"/>
      <c r="AE27" s="139"/>
      <c r="AF27" s="192"/>
      <c r="AG27" s="192">
        <f t="shared" si="10"/>
        <v>0</v>
      </c>
      <c r="AH27" s="192"/>
      <c r="AI27" s="139" t="str">
        <f t="shared" si="11"/>
        <v>  </v>
      </c>
      <c r="AJ27" s="192"/>
      <c r="AK27" s="192"/>
      <c r="AL27" s="6">
        <f t="shared" si="13"/>
        <v>0</v>
      </c>
      <c r="AM27" s="6">
        <v>0</v>
      </c>
      <c r="AN27" s="139" t="str">
        <f t="shared" si="14"/>
        <v>  </v>
      </c>
      <c r="AO27" s="192">
        <v>6209.483787085386</v>
      </c>
      <c r="AP27" s="192"/>
      <c r="AQ27" s="192">
        <f t="shared" si="15"/>
        <v>6209.483787085386</v>
      </c>
      <c r="AR27" s="192">
        <v>6209.483787085386</v>
      </c>
      <c r="AS27" s="139">
        <f t="shared" si="16"/>
        <v>1</v>
      </c>
      <c r="AT27" s="192"/>
      <c r="AU27" s="69"/>
      <c r="AV27" s="155" t="str">
        <f t="shared" si="17"/>
        <v>  </v>
      </c>
      <c r="AW27" s="191">
        <f t="shared" si="18"/>
        <v>1009259.4837870854</v>
      </c>
      <c r="AX27" s="192">
        <f t="shared" si="21"/>
        <v>624779.4837870854</v>
      </c>
      <c r="AY27" s="193">
        <f t="shared" si="19"/>
        <v>0.6190474241992753</v>
      </c>
      <c r="AZ27" s="263">
        <f t="shared" si="22"/>
        <v>384480</v>
      </c>
      <c r="BA27" s="265"/>
      <c r="BB27" s="266">
        <f t="shared" si="23"/>
        <v>384480</v>
      </c>
      <c r="BC27" s="295" t="s">
        <v>64</v>
      </c>
      <c r="BD27" s="1"/>
    </row>
    <row r="28" spans="1:56" ht="14.25">
      <c r="A28" s="73" t="s">
        <v>65</v>
      </c>
      <c r="B28" s="269">
        <v>847</v>
      </c>
      <c r="C28" s="192">
        <f t="shared" si="0"/>
        <v>8470</v>
      </c>
      <c r="D28" s="192">
        <v>87600</v>
      </c>
      <c r="E28" s="192">
        <f t="shared" si="1"/>
        <v>96070</v>
      </c>
      <c r="F28" s="192">
        <v>96070</v>
      </c>
      <c r="G28" s="139">
        <f t="shared" si="2"/>
        <v>1</v>
      </c>
      <c r="H28" s="192">
        <f t="shared" si="25"/>
        <v>491260</v>
      </c>
      <c r="I28" s="192">
        <v>424860</v>
      </c>
      <c r="J28" s="192">
        <v>916120</v>
      </c>
      <c r="K28" s="139">
        <f t="shared" si="3"/>
        <v>1</v>
      </c>
      <c r="L28" s="192">
        <f t="shared" si="20"/>
        <v>169400</v>
      </c>
      <c r="M28" s="192"/>
      <c r="N28" s="192"/>
      <c r="O28" s="192"/>
      <c r="P28" s="192">
        <v>131400</v>
      </c>
      <c r="Q28" s="192">
        <f t="shared" si="4"/>
        <v>300800</v>
      </c>
      <c r="R28" s="6">
        <v>300800</v>
      </c>
      <c r="S28" s="139">
        <f t="shared" si="5"/>
        <v>1</v>
      </c>
      <c r="T28" s="192">
        <v>0</v>
      </c>
      <c r="U28" s="6">
        <f t="shared" si="6"/>
        <v>0</v>
      </c>
      <c r="V28" s="6"/>
      <c r="W28" s="139" t="str">
        <f t="shared" si="7"/>
        <v>  </v>
      </c>
      <c r="X28" s="192">
        <v>0</v>
      </c>
      <c r="Y28" s="192"/>
      <c r="Z28" s="192"/>
      <c r="AA28" s="6">
        <f t="shared" si="8"/>
        <v>0</v>
      </c>
      <c r="AB28" s="6">
        <v>0</v>
      </c>
      <c r="AC28" s="139" t="str">
        <f t="shared" si="9"/>
        <v>  </v>
      </c>
      <c r="AD28" s="139"/>
      <c r="AE28" s="139"/>
      <c r="AF28" s="192"/>
      <c r="AG28" s="192">
        <f t="shared" si="10"/>
        <v>0</v>
      </c>
      <c r="AH28" s="192"/>
      <c r="AI28" s="139" t="str">
        <f t="shared" si="11"/>
        <v>  </v>
      </c>
      <c r="AJ28" s="192">
        <f>B28*AJ$2</f>
        <v>152460</v>
      </c>
      <c r="AK28" s="192">
        <v>140160</v>
      </c>
      <c r="AL28" s="6">
        <f t="shared" si="13"/>
        <v>292620</v>
      </c>
      <c r="AM28" s="6">
        <v>292620</v>
      </c>
      <c r="AN28" s="139">
        <f t="shared" si="14"/>
        <v>1</v>
      </c>
      <c r="AO28" s="192">
        <v>7001.348902511204</v>
      </c>
      <c r="AP28" s="192">
        <v>10647</v>
      </c>
      <c r="AQ28" s="192">
        <f t="shared" si="15"/>
        <v>17648.348902511203</v>
      </c>
      <c r="AR28" s="192">
        <v>17648.348902511203</v>
      </c>
      <c r="AS28" s="139">
        <f t="shared" si="16"/>
        <v>1</v>
      </c>
      <c r="AT28" s="192"/>
      <c r="AU28" s="69"/>
      <c r="AV28" s="155" t="str">
        <f t="shared" si="17"/>
        <v>  </v>
      </c>
      <c r="AW28" s="191">
        <f t="shared" si="18"/>
        <v>1623258.3489025112</v>
      </c>
      <c r="AX28" s="192">
        <f t="shared" si="21"/>
        <v>1623258.3489025112</v>
      </c>
      <c r="AY28" s="174">
        <f t="shared" si="19"/>
        <v>1</v>
      </c>
      <c r="AZ28" s="197">
        <f t="shared" si="22"/>
        <v>0</v>
      </c>
      <c r="BA28" s="13"/>
      <c r="BB28" s="264">
        <f t="shared" si="23"/>
        <v>0</v>
      </c>
      <c r="BC28" s="294" t="s">
        <v>65</v>
      </c>
      <c r="BD28" s="1"/>
    </row>
    <row r="29" spans="1:56" ht="14.25">
      <c r="A29" s="73" t="s">
        <v>66</v>
      </c>
      <c r="B29" s="385">
        <v>508</v>
      </c>
      <c r="C29" s="192">
        <f t="shared" si="0"/>
        <v>5080</v>
      </c>
      <c r="D29" s="192">
        <v>0</v>
      </c>
      <c r="E29" s="192">
        <f t="shared" si="1"/>
        <v>5080</v>
      </c>
      <c r="F29" s="6">
        <v>0</v>
      </c>
      <c r="G29" s="139">
        <f t="shared" si="2"/>
        <v>0</v>
      </c>
      <c r="H29" s="192">
        <f t="shared" si="25"/>
        <v>294640</v>
      </c>
      <c r="I29" s="192"/>
      <c r="J29" s="192">
        <v>0</v>
      </c>
      <c r="K29" s="139">
        <f t="shared" si="3"/>
        <v>0</v>
      </c>
      <c r="L29" s="192">
        <f t="shared" si="20"/>
        <v>101600</v>
      </c>
      <c r="M29" s="192">
        <f>B29*$M$2</f>
        <v>673100</v>
      </c>
      <c r="N29" s="192"/>
      <c r="O29" s="192"/>
      <c r="P29" s="192"/>
      <c r="Q29" s="192">
        <f t="shared" si="4"/>
        <v>774700</v>
      </c>
      <c r="R29" s="6">
        <v>0</v>
      </c>
      <c r="S29" s="139">
        <f t="shared" si="5"/>
        <v>0</v>
      </c>
      <c r="T29" s="192">
        <v>0</v>
      </c>
      <c r="U29" s="6">
        <f t="shared" si="6"/>
        <v>0</v>
      </c>
      <c r="V29" s="6"/>
      <c r="W29" s="139" t="str">
        <f t="shared" si="7"/>
        <v>  </v>
      </c>
      <c r="X29" s="192">
        <f>156001-1805021</f>
        <v>-1649020</v>
      </c>
      <c r="Y29" s="192">
        <v>4945860</v>
      </c>
      <c r="Z29" s="192"/>
      <c r="AA29" s="6">
        <f t="shared" si="8"/>
        <v>3296840</v>
      </c>
      <c r="AB29" s="6">
        <v>1247243</v>
      </c>
      <c r="AC29" s="139">
        <f t="shared" si="9"/>
        <v>0.3783146892175538</v>
      </c>
      <c r="AD29" s="139"/>
      <c r="AE29" s="139"/>
      <c r="AF29" s="192"/>
      <c r="AG29" s="192">
        <f t="shared" si="10"/>
        <v>0</v>
      </c>
      <c r="AH29" s="192"/>
      <c r="AI29" s="139" t="str">
        <f t="shared" si="11"/>
        <v>  </v>
      </c>
      <c r="AJ29" s="192">
        <f>B29*AJ$2</f>
        <v>91440</v>
      </c>
      <c r="AK29" s="192"/>
      <c r="AL29" s="6">
        <f t="shared" si="13"/>
        <v>91440</v>
      </c>
      <c r="AM29" s="6">
        <v>0</v>
      </c>
      <c r="AN29" s="139">
        <f t="shared" si="14"/>
        <v>0</v>
      </c>
      <c r="AO29" s="192"/>
      <c r="AP29" s="192"/>
      <c r="AQ29" s="192">
        <f t="shared" si="15"/>
        <v>0</v>
      </c>
      <c r="AR29" s="192">
        <v>0</v>
      </c>
      <c r="AS29" s="139" t="str">
        <f t="shared" si="16"/>
        <v>  </v>
      </c>
      <c r="AT29" s="192"/>
      <c r="AU29" s="69"/>
      <c r="AV29" s="155" t="str">
        <f t="shared" si="17"/>
        <v>  </v>
      </c>
      <c r="AW29" s="191">
        <f t="shared" si="18"/>
        <v>4462700</v>
      </c>
      <c r="AX29" s="192">
        <f t="shared" si="21"/>
        <v>1247243</v>
      </c>
      <c r="AY29" s="193">
        <f t="shared" si="19"/>
        <v>0.27948170390122573</v>
      </c>
      <c r="AZ29" s="263">
        <f t="shared" si="22"/>
        <v>3215457</v>
      </c>
      <c r="BA29" s="265">
        <v>-1499146</v>
      </c>
      <c r="BB29" s="266">
        <f t="shared" si="23"/>
        <v>1716311</v>
      </c>
      <c r="BC29" s="295" t="s">
        <v>66</v>
      </c>
      <c r="BD29" s="1"/>
    </row>
    <row r="30" spans="1:56" ht="14.25">
      <c r="A30" s="73" t="s">
        <v>67</v>
      </c>
      <c r="B30" s="269">
        <v>549</v>
      </c>
      <c r="C30" s="192">
        <f t="shared" si="0"/>
        <v>5490</v>
      </c>
      <c r="D30" s="192">
        <v>0</v>
      </c>
      <c r="E30" s="192">
        <f t="shared" si="1"/>
        <v>5490</v>
      </c>
      <c r="F30" s="6">
        <v>5490</v>
      </c>
      <c r="G30" s="139">
        <f t="shared" si="2"/>
        <v>1</v>
      </c>
      <c r="H30" s="192">
        <f t="shared" si="25"/>
        <v>318420</v>
      </c>
      <c r="I30" s="192"/>
      <c r="J30" s="192">
        <v>318420</v>
      </c>
      <c r="K30" s="139">
        <f t="shared" si="3"/>
        <v>1</v>
      </c>
      <c r="L30" s="192"/>
      <c r="M30" s="192"/>
      <c r="N30" s="192"/>
      <c r="O30" s="192"/>
      <c r="P30" s="192"/>
      <c r="Q30" s="192">
        <f t="shared" si="4"/>
        <v>0</v>
      </c>
      <c r="R30" s="6">
        <v>0</v>
      </c>
      <c r="S30" s="139" t="str">
        <f t="shared" si="5"/>
        <v>  </v>
      </c>
      <c r="T30" s="192">
        <v>0</v>
      </c>
      <c r="U30" s="6">
        <f t="shared" si="6"/>
        <v>0</v>
      </c>
      <c r="V30" s="6"/>
      <c r="W30" s="139" t="str">
        <f t="shared" si="7"/>
        <v>  </v>
      </c>
      <c r="X30" s="192">
        <v>0</v>
      </c>
      <c r="Y30" s="192"/>
      <c r="Z30" s="192"/>
      <c r="AA30" s="6">
        <f t="shared" si="8"/>
        <v>0</v>
      </c>
      <c r="AB30" s="6">
        <v>0</v>
      </c>
      <c r="AC30" s="139" t="str">
        <f t="shared" si="9"/>
        <v>  </v>
      </c>
      <c r="AD30" s="139"/>
      <c r="AE30" s="139"/>
      <c r="AF30" s="192"/>
      <c r="AG30" s="192">
        <f t="shared" si="10"/>
        <v>0</v>
      </c>
      <c r="AH30" s="192"/>
      <c r="AI30" s="139" t="str">
        <f t="shared" si="11"/>
        <v>  </v>
      </c>
      <c r="AJ30" s="192"/>
      <c r="AK30" s="192"/>
      <c r="AL30" s="6">
        <f t="shared" si="13"/>
        <v>0</v>
      </c>
      <c r="AM30" s="6">
        <v>0</v>
      </c>
      <c r="AN30" s="139" t="str">
        <f t="shared" si="14"/>
        <v>  </v>
      </c>
      <c r="AO30" s="192"/>
      <c r="AP30" s="192"/>
      <c r="AQ30" s="192">
        <f t="shared" si="15"/>
        <v>0</v>
      </c>
      <c r="AR30" s="192">
        <v>0</v>
      </c>
      <c r="AS30" s="139" t="str">
        <f t="shared" si="16"/>
        <v>  </v>
      </c>
      <c r="AT30" s="192"/>
      <c r="AU30" s="69"/>
      <c r="AV30" s="155" t="str">
        <f t="shared" si="17"/>
        <v>  </v>
      </c>
      <c r="AW30" s="191">
        <f t="shared" si="18"/>
        <v>323910</v>
      </c>
      <c r="AX30" s="192">
        <f t="shared" si="21"/>
        <v>323910</v>
      </c>
      <c r="AY30" s="174">
        <f t="shared" si="19"/>
        <v>1</v>
      </c>
      <c r="AZ30" s="197">
        <f t="shared" si="22"/>
        <v>0</v>
      </c>
      <c r="BA30" s="13"/>
      <c r="BB30" s="264">
        <f t="shared" si="23"/>
        <v>0</v>
      </c>
      <c r="BC30" s="294" t="s">
        <v>67</v>
      </c>
      <c r="BD30" s="1"/>
    </row>
    <row r="31" spans="1:56" ht="14.25">
      <c r="A31" s="73" t="s">
        <v>68</v>
      </c>
      <c r="B31" s="385">
        <v>724</v>
      </c>
      <c r="C31" s="192">
        <f t="shared" si="0"/>
        <v>7240</v>
      </c>
      <c r="D31" s="192">
        <v>149000</v>
      </c>
      <c r="E31" s="192">
        <f t="shared" si="1"/>
        <v>156240</v>
      </c>
      <c r="F31" s="6">
        <v>0</v>
      </c>
      <c r="G31" s="139">
        <f t="shared" si="2"/>
        <v>0</v>
      </c>
      <c r="H31" s="192">
        <f t="shared" si="25"/>
        <v>419920</v>
      </c>
      <c r="I31" s="192">
        <v>477025</v>
      </c>
      <c r="J31" s="192">
        <v>0</v>
      </c>
      <c r="K31" s="139">
        <f t="shared" si="3"/>
        <v>0</v>
      </c>
      <c r="L31" s="192">
        <f aca="true" t="shared" si="26" ref="L31:L43">B31*L$2</f>
        <v>144800</v>
      </c>
      <c r="M31" s="192">
        <f>B31*$M$2</f>
        <v>959300</v>
      </c>
      <c r="N31" s="192"/>
      <c r="O31" s="192"/>
      <c r="P31" s="192">
        <v>1761250</v>
      </c>
      <c r="Q31" s="192">
        <f t="shared" si="4"/>
        <v>2865350</v>
      </c>
      <c r="R31" s="6">
        <v>0</v>
      </c>
      <c r="S31" s="139">
        <f t="shared" si="5"/>
        <v>0</v>
      </c>
      <c r="T31" s="192">
        <v>60000</v>
      </c>
      <c r="U31" s="6">
        <f t="shared" si="6"/>
        <v>60000</v>
      </c>
      <c r="V31" s="6"/>
      <c r="W31" s="139">
        <f t="shared" si="7"/>
        <v>0</v>
      </c>
      <c r="X31" s="192">
        <v>0</v>
      </c>
      <c r="Y31" s="192"/>
      <c r="Z31" s="192"/>
      <c r="AA31" s="6">
        <f t="shared" si="8"/>
        <v>0</v>
      </c>
      <c r="AB31" s="6">
        <v>0</v>
      </c>
      <c r="AC31" s="139" t="str">
        <f t="shared" si="9"/>
        <v>  </v>
      </c>
      <c r="AD31" s="139"/>
      <c r="AE31" s="139"/>
      <c r="AF31" s="192"/>
      <c r="AG31" s="192">
        <f t="shared" si="10"/>
        <v>0</v>
      </c>
      <c r="AH31" s="192"/>
      <c r="AI31" s="139" t="str">
        <f t="shared" si="11"/>
        <v>  </v>
      </c>
      <c r="AJ31" s="192">
        <f aca="true" t="shared" si="27" ref="AJ31:AJ37">B31*AJ$2</f>
        <v>130320</v>
      </c>
      <c r="AK31" s="192">
        <v>238400</v>
      </c>
      <c r="AL31" s="6">
        <f t="shared" si="13"/>
        <v>368720</v>
      </c>
      <c r="AM31" s="6">
        <v>0</v>
      </c>
      <c r="AN31" s="139">
        <f t="shared" si="14"/>
        <v>0</v>
      </c>
      <c r="AO31" s="192">
        <v>10542</v>
      </c>
      <c r="AP31" s="192">
        <v>10302</v>
      </c>
      <c r="AQ31" s="192">
        <f t="shared" si="15"/>
        <v>20844</v>
      </c>
      <c r="AR31" s="192">
        <v>10542</v>
      </c>
      <c r="AS31" s="139">
        <f t="shared" si="16"/>
        <v>0.5057570523891768</v>
      </c>
      <c r="AT31" s="192"/>
      <c r="AU31" s="69"/>
      <c r="AV31" s="155" t="str">
        <f t="shared" si="17"/>
        <v>  </v>
      </c>
      <c r="AW31" s="191">
        <f t="shared" si="18"/>
        <v>4368099</v>
      </c>
      <c r="AX31" s="192">
        <f t="shared" si="21"/>
        <v>10542</v>
      </c>
      <c r="AY31" s="193">
        <f t="shared" si="19"/>
        <v>0.002413406838993347</v>
      </c>
      <c r="AZ31" s="263">
        <f t="shared" si="22"/>
        <v>4357557</v>
      </c>
      <c r="BA31" s="265"/>
      <c r="BB31" s="266">
        <f t="shared" si="23"/>
        <v>4357557</v>
      </c>
      <c r="BC31" s="295" t="s">
        <v>68</v>
      </c>
      <c r="BD31" s="1"/>
    </row>
    <row r="32" spans="1:56" ht="14.25">
      <c r="A32" s="73" t="s">
        <v>69</v>
      </c>
      <c r="B32" s="269">
        <v>102</v>
      </c>
      <c r="C32" s="192">
        <f t="shared" si="0"/>
        <v>1020</v>
      </c>
      <c r="D32" s="192">
        <v>10300</v>
      </c>
      <c r="E32" s="192">
        <f t="shared" si="1"/>
        <v>11320</v>
      </c>
      <c r="F32" s="6">
        <v>10300</v>
      </c>
      <c r="G32" s="139">
        <f t="shared" si="2"/>
        <v>0.9098939929328622</v>
      </c>
      <c r="H32" s="192">
        <f t="shared" si="25"/>
        <v>59160</v>
      </c>
      <c r="I32" s="192">
        <v>49955</v>
      </c>
      <c r="J32" s="192">
        <v>49955</v>
      </c>
      <c r="K32" s="139">
        <f t="shared" si="3"/>
        <v>0.4578197314759657</v>
      </c>
      <c r="L32" s="192">
        <f t="shared" si="26"/>
        <v>20400</v>
      </c>
      <c r="M32" s="192">
        <f>B32*$M$2</f>
        <v>135150</v>
      </c>
      <c r="N32" s="192"/>
      <c r="O32" s="192"/>
      <c r="P32" s="192">
        <v>141625</v>
      </c>
      <c r="Q32" s="192">
        <f t="shared" si="4"/>
        <v>297175</v>
      </c>
      <c r="R32" s="6">
        <v>0</v>
      </c>
      <c r="S32" s="139">
        <f t="shared" si="5"/>
        <v>0</v>
      </c>
      <c r="T32" s="192">
        <v>0</v>
      </c>
      <c r="U32" s="6">
        <f t="shared" si="6"/>
        <v>0</v>
      </c>
      <c r="V32" s="6"/>
      <c r="W32" s="139" t="str">
        <f t="shared" si="7"/>
        <v>  </v>
      </c>
      <c r="X32" s="192">
        <v>0</v>
      </c>
      <c r="Y32" s="192"/>
      <c r="Z32" s="192"/>
      <c r="AA32" s="6">
        <f t="shared" si="8"/>
        <v>0</v>
      </c>
      <c r="AB32" s="6">
        <v>0</v>
      </c>
      <c r="AC32" s="139" t="str">
        <f t="shared" si="9"/>
        <v>  </v>
      </c>
      <c r="AD32" s="139"/>
      <c r="AE32" s="139"/>
      <c r="AF32" s="192"/>
      <c r="AG32" s="192">
        <f t="shared" si="10"/>
        <v>0</v>
      </c>
      <c r="AH32" s="192"/>
      <c r="AI32" s="139" t="str">
        <f t="shared" si="11"/>
        <v>  </v>
      </c>
      <c r="AJ32" s="192">
        <f t="shared" si="27"/>
        <v>18360</v>
      </c>
      <c r="AK32" s="192">
        <v>16480</v>
      </c>
      <c r="AL32" s="6">
        <f t="shared" si="13"/>
        <v>34840</v>
      </c>
      <c r="AM32" s="6">
        <v>16480</v>
      </c>
      <c r="AN32" s="139">
        <f t="shared" si="14"/>
        <v>0.4730195177956372</v>
      </c>
      <c r="AO32" s="192">
        <v>349</v>
      </c>
      <c r="AP32" s="192"/>
      <c r="AQ32" s="192">
        <f t="shared" si="15"/>
        <v>349</v>
      </c>
      <c r="AR32" s="192">
        <v>349</v>
      </c>
      <c r="AS32" s="139">
        <f t="shared" si="16"/>
        <v>1</v>
      </c>
      <c r="AT32" s="192"/>
      <c r="AU32" s="69"/>
      <c r="AV32" s="155" t="str">
        <f t="shared" si="17"/>
        <v>  </v>
      </c>
      <c r="AW32" s="191">
        <f t="shared" si="18"/>
        <v>452799</v>
      </c>
      <c r="AX32" s="192">
        <f t="shared" si="21"/>
        <v>77084</v>
      </c>
      <c r="AY32" s="174">
        <f t="shared" si="19"/>
        <v>0.17023889187034424</v>
      </c>
      <c r="AZ32" s="197">
        <f t="shared" si="22"/>
        <v>375715</v>
      </c>
      <c r="BA32" s="13"/>
      <c r="BB32" s="264">
        <f t="shared" si="23"/>
        <v>375715</v>
      </c>
      <c r="BC32" s="294" t="s">
        <v>69</v>
      </c>
      <c r="BD32" s="1"/>
    </row>
    <row r="33" spans="1:56" ht="14.25">
      <c r="A33" s="73" t="s">
        <v>70</v>
      </c>
      <c r="B33" s="385">
        <v>814</v>
      </c>
      <c r="C33" s="192">
        <f t="shared" si="0"/>
        <v>8140</v>
      </c>
      <c r="D33" s="192">
        <v>0</v>
      </c>
      <c r="E33" s="192">
        <f t="shared" si="1"/>
        <v>8140</v>
      </c>
      <c r="F33" s="6">
        <v>8140</v>
      </c>
      <c r="G33" s="139">
        <f t="shared" si="2"/>
        <v>1</v>
      </c>
      <c r="H33" s="192">
        <f t="shared" si="25"/>
        <v>472120</v>
      </c>
      <c r="I33" s="192"/>
      <c r="J33" s="192">
        <v>472120</v>
      </c>
      <c r="K33" s="139">
        <f t="shared" si="3"/>
        <v>1</v>
      </c>
      <c r="L33" s="192">
        <f t="shared" si="26"/>
        <v>162800</v>
      </c>
      <c r="M33" s="192"/>
      <c r="N33" s="192"/>
      <c r="O33" s="192"/>
      <c r="P33" s="192"/>
      <c r="Q33" s="192">
        <f t="shared" si="4"/>
        <v>162800</v>
      </c>
      <c r="R33" s="6">
        <v>162800</v>
      </c>
      <c r="S33" s="139">
        <f t="shared" si="5"/>
        <v>1</v>
      </c>
      <c r="T33" s="192">
        <v>0</v>
      </c>
      <c r="U33" s="6">
        <f t="shared" si="6"/>
        <v>0</v>
      </c>
      <c r="V33" s="192"/>
      <c r="W33" s="139" t="str">
        <f t="shared" si="7"/>
        <v>  </v>
      </c>
      <c r="X33" s="192">
        <v>0</v>
      </c>
      <c r="Y33" s="192"/>
      <c r="Z33" s="192"/>
      <c r="AA33" s="6">
        <f t="shared" si="8"/>
        <v>0</v>
      </c>
      <c r="AB33" s="6">
        <v>0</v>
      </c>
      <c r="AC33" s="139" t="str">
        <f t="shared" si="9"/>
        <v>  </v>
      </c>
      <c r="AD33" s="139"/>
      <c r="AE33" s="139"/>
      <c r="AF33" s="192"/>
      <c r="AG33" s="192">
        <f t="shared" si="10"/>
        <v>0</v>
      </c>
      <c r="AH33" s="192"/>
      <c r="AI33" s="139" t="str">
        <f t="shared" si="11"/>
        <v>  </v>
      </c>
      <c r="AJ33" s="192">
        <f t="shared" si="27"/>
        <v>146520</v>
      </c>
      <c r="AK33" s="192"/>
      <c r="AL33" s="6">
        <f t="shared" si="13"/>
        <v>146520</v>
      </c>
      <c r="AM33" s="6">
        <v>146520</v>
      </c>
      <c r="AN33" s="139">
        <f t="shared" si="14"/>
        <v>1</v>
      </c>
      <c r="AO33" s="192">
        <v>9596</v>
      </c>
      <c r="AP33" s="192"/>
      <c r="AQ33" s="192">
        <f t="shared" si="15"/>
        <v>9596</v>
      </c>
      <c r="AR33" s="192">
        <v>9596</v>
      </c>
      <c r="AS33" s="139">
        <f t="shared" si="16"/>
        <v>1</v>
      </c>
      <c r="AT33" s="192"/>
      <c r="AU33" s="69"/>
      <c r="AV33" s="155" t="str">
        <f t="shared" si="17"/>
        <v>  </v>
      </c>
      <c r="AW33" s="191">
        <f t="shared" si="18"/>
        <v>799176</v>
      </c>
      <c r="AX33" s="192">
        <f t="shared" si="21"/>
        <v>799176</v>
      </c>
      <c r="AY33" s="193">
        <f t="shared" si="19"/>
        <v>1</v>
      </c>
      <c r="AZ33" s="263">
        <f t="shared" si="22"/>
        <v>0</v>
      </c>
      <c r="BA33" s="265"/>
      <c r="BB33" s="266">
        <f t="shared" si="23"/>
        <v>0</v>
      </c>
      <c r="BC33" s="295" t="s">
        <v>70</v>
      </c>
      <c r="BD33" s="1"/>
    </row>
    <row r="34" spans="1:56" ht="14.25">
      <c r="A34" s="73" t="s">
        <v>71</v>
      </c>
      <c r="B34" s="269">
        <v>564</v>
      </c>
      <c r="C34" s="192">
        <f t="shared" si="0"/>
        <v>5640</v>
      </c>
      <c r="D34" s="192">
        <v>56200</v>
      </c>
      <c r="E34" s="192">
        <f t="shared" si="1"/>
        <v>61840</v>
      </c>
      <c r="F34" s="6">
        <v>56200</v>
      </c>
      <c r="G34" s="139">
        <f t="shared" si="2"/>
        <v>0.9087968952134541</v>
      </c>
      <c r="H34" s="192">
        <f t="shared" si="25"/>
        <v>327120</v>
      </c>
      <c r="I34" s="192">
        <v>272570</v>
      </c>
      <c r="J34" s="192">
        <v>272570</v>
      </c>
      <c r="K34" s="139">
        <f t="shared" si="3"/>
        <v>0.45451816771998865</v>
      </c>
      <c r="L34" s="192">
        <f t="shared" si="26"/>
        <v>112800</v>
      </c>
      <c r="M34" s="192">
        <f>B34*$M$2</f>
        <v>747300</v>
      </c>
      <c r="N34" s="192"/>
      <c r="O34" s="192"/>
      <c r="P34" s="192">
        <v>772750</v>
      </c>
      <c r="Q34" s="192">
        <f t="shared" si="4"/>
        <v>1632850</v>
      </c>
      <c r="R34" s="6">
        <v>0</v>
      </c>
      <c r="S34" s="139">
        <f t="shared" si="5"/>
        <v>0</v>
      </c>
      <c r="T34" s="192">
        <v>0</v>
      </c>
      <c r="U34" s="6">
        <f t="shared" si="6"/>
        <v>0</v>
      </c>
      <c r="V34" s="192"/>
      <c r="W34" s="139" t="str">
        <f t="shared" si="7"/>
        <v>  </v>
      </c>
      <c r="X34" s="192">
        <v>1765520</v>
      </c>
      <c r="Y34" s="192">
        <v>1670710</v>
      </c>
      <c r="Z34" s="192"/>
      <c r="AA34" s="6">
        <f t="shared" si="8"/>
        <v>3436230</v>
      </c>
      <c r="AB34" s="6">
        <v>0</v>
      </c>
      <c r="AC34" s="139">
        <f t="shared" si="9"/>
        <v>0</v>
      </c>
      <c r="AD34" s="139"/>
      <c r="AE34" s="139"/>
      <c r="AF34" s="192"/>
      <c r="AG34" s="192">
        <f t="shared" si="10"/>
        <v>0</v>
      </c>
      <c r="AH34" s="192"/>
      <c r="AI34" s="139" t="str">
        <f t="shared" si="11"/>
        <v>  </v>
      </c>
      <c r="AJ34" s="192">
        <f t="shared" si="27"/>
        <v>101520</v>
      </c>
      <c r="AK34" s="192">
        <v>89920</v>
      </c>
      <c r="AL34" s="6">
        <f t="shared" si="13"/>
        <v>191440</v>
      </c>
      <c r="AM34" s="6">
        <v>89920</v>
      </c>
      <c r="AN34" s="139">
        <f t="shared" si="14"/>
        <v>0.4697033012954451</v>
      </c>
      <c r="AO34" s="192">
        <v>3027</v>
      </c>
      <c r="AP34" s="192">
        <v>2920</v>
      </c>
      <c r="AQ34" s="192">
        <f t="shared" si="15"/>
        <v>5947</v>
      </c>
      <c r="AR34" s="192">
        <v>5947</v>
      </c>
      <c r="AS34" s="139">
        <f t="shared" si="16"/>
        <v>1</v>
      </c>
      <c r="AT34" s="192"/>
      <c r="AU34" s="69"/>
      <c r="AV34" s="155" t="str">
        <f t="shared" si="17"/>
        <v>  </v>
      </c>
      <c r="AW34" s="191">
        <f t="shared" si="18"/>
        <v>5927997</v>
      </c>
      <c r="AX34" s="192">
        <f t="shared" si="21"/>
        <v>424637</v>
      </c>
      <c r="AY34" s="174">
        <f t="shared" si="19"/>
        <v>0.07163245865340351</v>
      </c>
      <c r="AZ34" s="197">
        <f t="shared" si="22"/>
        <v>5503360</v>
      </c>
      <c r="BA34" s="13"/>
      <c r="BB34" s="264">
        <f t="shared" si="23"/>
        <v>5503360</v>
      </c>
      <c r="BC34" s="294" t="s">
        <v>71</v>
      </c>
      <c r="BD34" s="1"/>
    </row>
    <row r="35" spans="1:56" ht="14.25">
      <c r="A35" s="73" t="s">
        <v>72</v>
      </c>
      <c r="B35" s="385">
        <v>221</v>
      </c>
      <c r="C35" s="192">
        <f t="shared" si="0"/>
        <v>2210</v>
      </c>
      <c r="D35" s="192">
        <v>0</v>
      </c>
      <c r="E35" s="192">
        <f t="shared" si="1"/>
        <v>2210</v>
      </c>
      <c r="F35" s="6">
        <v>2210</v>
      </c>
      <c r="G35" s="139">
        <f t="shared" si="2"/>
        <v>1</v>
      </c>
      <c r="H35" s="192">
        <f t="shared" si="25"/>
        <v>128180</v>
      </c>
      <c r="I35" s="192"/>
      <c r="J35" s="192">
        <v>128180</v>
      </c>
      <c r="K35" s="139">
        <f t="shared" si="3"/>
        <v>1</v>
      </c>
      <c r="L35" s="192">
        <f t="shared" si="26"/>
        <v>44200</v>
      </c>
      <c r="M35" s="192"/>
      <c r="N35" s="192"/>
      <c r="O35" s="192"/>
      <c r="P35" s="192"/>
      <c r="Q35" s="192">
        <f t="shared" si="4"/>
        <v>44200</v>
      </c>
      <c r="R35" s="6">
        <v>44200</v>
      </c>
      <c r="S35" s="139">
        <f t="shared" si="5"/>
        <v>1</v>
      </c>
      <c r="T35" s="192">
        <v>0</v>
      </c>
      <c r="U35" s="6">
        <f t="shared" si="6"/>
        <v>0</v>
      </c>
      <c r="V35" s="192"/>
      <c r="W35" s="139" t="str">
        <f t="shared" si="7"/>
        <v>  </v>
      </c>
      <c r="X35" s="192">
        <v>0</v>
      </c>
      <c r="Y35" s="192"/>
      <c r="Z35" s="192"/>
      <c r="AA35" s="6">
        <f t="shared" si="8"/>
        <v>0</v>
      </c>
      <c r="AB35" s="6">
        <v>0</v>
      </c>
      <c r="AC35" s="139" t="str">
        <f t="shared" si="9"/>
        <v>  </v>
      </c>
      <c r="AD35" s="139"/>
      <c r="AE35" s="139"/>
      <c r="AF35" s="192"/>
      <c r="AG35" s="192">
        <f t="shared" si="10"/>
        <v>0</v>
      </c>
      <c r="AH35" s="192"/>
      <c r="AI35" s="139" t="str">
        <f t="shared" si="11"/>
        <v>  </v>
      </c>
      <c r="AJ35" s="192">
        <f t="shared" si="27"/>
        <v>39780</v>
      </c>
      <c r="AK35" s="192"/>
      <c r="AL35" s="6">
        <f t="shared" si="13"/>
        <v>39780</v>
      </c>
      <c r="AM35" s="6">
        <v>39780</v>
      </c>
      <c r="AN35" s="139">
        <f t="shared" si="14"/>
        <v>1</v>
      </c>
      <c r="AO35" s="192">
        <v>801</v>
      </c>
      <c r="AP35" s="192"/>
      <c r="AQ35" s="192">
        <f t="shared" si="15"/>
        <v>801</v>
      </c>
      <c r="AR35" s="192">
        <v>20822</v>
      </c>
      <c r="AS35" s="139">
        <f t="shared" si="16"/>
        <v>25.995006242197253</v>
      </c>
      <c r="AT35" s="192"/>
      <c r="AU35" s="69"/>
      <c r="AV35" s="155" t="str">
        <f t="shared" si="17"/>
        <v>  </v>
      </c>
      <c r="AW35" s="191">
        <f t="shared" si="18"/>
        <v>215171</v>
      </c>
      <c r="AX35" s="192">
        <f t="shared" si="21"/>
        <v>235192</v>
      </c>
      <c r="AY35" s="193">
        <f t="shared" si="19"/>
        <v>1.0930469254685808</v>
      </c>
      <c r="AZ35" s="263">
        <f t="shared" si="22"/>
        <v>-20021</v>
      </c>
      <c r="BA35" s="265"/>
      <c r="BB35" s="266">
        <f t="shared" si="23"/>
        <v>-20021</v>
      </c>
      <c r="BC35" s="295" t="s">
        <v>72</v>
      </c>
      <c r="BD35" s="1"/>
    </row>
    <row r="36" spans="1:56" ht="14.25">
      <c r="A36" s="73" t="s">
        <v>73</v>
      </c>
      <c r="B36" s="269">
        <v>348</v>
      </c>
      <c r="C36" s="192">
        <f t="shared" si="0"/>
        <v>3480</v>
      </c>
      <c r="D36" s="192">
        <v>0</v>
      </c>
      <c r="E36" s="192">
        <f t="shared" si="1"/>
        <v>3480</v>
      </c>
      <c r="F36" s="6">
        <v>3480</v>
      </c>
      <c r="G36" s="139">
        <f t="shared" si="2"/>
        <v>1</v>
      </c>
      <c r="H36" s="192">
        <f t="shared" si="25"/>
        <v>201840</v>
      </c>
      <c r="I36" s="192"/>
      <c r="J36" s="192">
        <v>201840</v>
      </c>
      <c r="K36" s="139">
        <f t="shared" si="3"/>
        <v>1</v>
      </c>
      <c r="L36" s="192">
        <f t="shared" si="26"/>
        <v>69600</v>
      </c>
      <c r="M36" s="192"/>
      <c r="N36" s="192"/>
      <c r="O36" s="192"/>
      <c r="P36" s="192"/>
      <c r="Q36" s="192">
        <f t="shared" si="4"/>
        <v>69600</v>
      </c>
      <c r="R36" s="6">
        <v>69600</v>
      </c>
      <c r="S36" s="139">
        <f t="shared" si="5"/>
        <v>1</v>
      </c>
      <c r="T36" s="192">
        <v>0</v>
      </c>
      <c r="U36" s="6">
        <f t="shared" si="6"/>
        <v>0</v>
      </c>
      <c r="V36" s="192"/>
      <c r="W36" s="139" t="str">
        <f t="shared" si="7"/>
        <v>  </v>
      </c>
      <c r="X36" s="192">
        <v>0</v>
      </c>
      <c r="Y36" s="192"/>
      <c r="Z36" s="192"/>
      <c r="AA36" s="6">
        <f t="shared" si="8"/>
        <v>0</v>
      </c>
      <c r="AB36" s="6">
        <v>0</v>
      </c>
      <c r="AC36" s="139" t="str">
        <f t="shared" si="9"/>
        <v>  </v>
      </c>
      <c r="AD36" s="139"/>
      <c r="AE36" s="139"/>
      <c r="AF36" s="192"/>
      <c r="AG36" s="192">
        <f t="shared" si="10"/>
        <v>0</v>
      </c>
      <c r="AH36" s="192"/>
      <c r="AI36" s="139" t="str">
        <f t="shared" si="11"/>
        <v>  </v>
      </c>
      <c r="AJ36" s="192">
        <f t="shared" si="27"/>
        <v>62640</v>
      </c>
      <c r="AK36" s="192"/>
      <c r="AL36" s="6">
        <f t="shared" si="13"/>
        <v>62640</v>
      </c>
      <c r="AM36" s="6">
        <v>62640</v>
      </c>
      <c r="AN36" s="139">
        <f t="shared" si="14"/>
        <v>1</v>
      </c>
      <c r="AO36" s="192">
        <v>1232</v>
      </c>
      <c r="AP36" s="192"/>
      <c r="AQ36" s="192">
        <f t="shared" si="15"/>
        <v>1232</v>
      </c>
      <c r="AR36" s="192">
        <v>1232</v>
      </c>
      <c r="AS36" s="139">
        <f t="shared" si="16"/>
        <v>1</v>
      </c>
      <c r="AT36" s="192"/>
      <c r="AU36" s="69"/>
      <c r="AV36" s="155" t="str">
        <f t="shared" si="17"/>
        <v>  </v>
      </c>
      <c r="AW36" s="191">
        <f t="shared" si="18"/>
        <v>338792</v>
      </c>
      <c r="AX36" s="192">
        <f t="shared" si="21"/>
        <v>338792</v>
      </c>
      <c r="AY36" s="174">
        <f t="shared" si="19"/>
        <v>1</v>
      </c>
      <c r="AZ36" s="197">
        <f t="shared" si="22"/>
        <v>0</v>
      </c>
      <c r="BA36" s="13"/>
      <c r="BB36" s="264">
        <f t="shared" si="23"/>
        <v>0</v>
      </c>
      <c r="BC36" s="294" t="s">
        <v>73</v>
      </c>
      <c r="BD36" s="1"/>
    </row>
    <row r="37" spans="1:56" ht="14.25">
      <c r="A37" s="73" t="s">
        <v>74</v>
      </c>
      <c r="B37" s="385">
        <v>266</v>
      </c>
      <c r="C37" s="192">
        <f t="shared" si="0"/>
        <v>2660</v>
      </c>
      <c r="D37" s="192">
        <v>41700</v>
      </c>
      <c r="E37" s="192">
        <f t="shared" si="1"/>
        <v>44360</v>
      </c>
      <c r="F37" s="6">
        <v>44360</v>
      </c>
      <c r="G37" s="139">
        <f t="shared" si="2"/>
        <v>1</v>
      </c>
      <c r="H37" s="192">
        <f t="shared" si="25"/>
        <v>154280</v>
      </c>
      <c r="I37" s="192">
        <v>178785</v>
      </c>
      <c r="J37" s="192">
        <v>333065</v>
      </c>
      <c r="K37" s="139">
        <f t="shared" si="3"/>
        <v>1</v>
      </c>
      <c r="L37" s="192">
        <f t="shared" si="26"/>
        <v>53200</v>
      </c>
      <c r="M37" s="192"/>
      <c r="N37" s="192"/>
      <c r="O37" s="192"/>
      <c r="P37" s="192">
        <v>566475</v>
      </c>
      <c r="Q37" s="192">
        <f t="shared" si="4"/>
        <v>619675</v>
      </c>
      <c r="R37" s="6">
        <v>619675</v>
      </c>
      <c r="S37" s="139">
        <f t="shared" si="5"/>
        <v>1</v>
      </c>
      <c r="T37" s="192">
        <v>0</v>
      </c>
      <c r="U37" s="6">
        <f t="shared" si="6"/>
        <v>0</v>
      </c>
      <c r="V37" s="6"/>
      <c r="W37" s="139" t="str">
        <f t="shared" si="7"/>
        <v>  </v>
      </c>
      <c r="X37" s="192">
        <v>0</v>
      </c>
      <c r="Y37" s="192"/>
      <c r="Z37" s="192"/>
      <c r="AA37" s="6">
        <f t="shared" si="8"/>
        <v>0</v>
      </c>
      <c r="AB37" s="6">
        <v>0</v>
      </c>
      <c r="AC37" s="139" t="str">
        <f t="shared" si="9"/>
        <v>  </v>
      </c>
      <c r="AD37" s="139"/>
      <c r="AE37" s="139"/>
      <c r="AF37" s="192"/>
      <c r="AG37" s="192">
        <f t="shared" si="10"/>
        <v>0</v>
      </c>
      <c r="AH37" s="192"/>
      <c r="AI37" s="139" t="str">
        <f t="shared" si="11"/>
        <v>  </v>
      </c>
      <c r="AJ37" s="192">
        <f t="shared" si="27"/>
        <v>47880</v>
      </c>
      <c r="AK37" s="192">
        <v>66720</v>
      </c>
      <c r="AL37" s="6">
        <f t="shared" si="13"/>
        <v>114600</v>
      </c>
      <c r="AM37" s="6">
        <v>114600</v>
      </c>
      <c r="AN37" s="139">
        <f t="shared" si="14"/>
        <v>1</v>
      </c>
      <c r="AO37" s="192">
        <v>2443</v>
      </c>
      <c r="AP37" s="192"/>
      <c r="AQ37" s="192">
        <f t="shared" si="15"/>
        <v>2443</v>
      </c>
      <c r="AR37" s="192">
        <v>2443</v>
      </c>
      <c r="AS37" s="139">
        <f t="shared" si="16"/>
        <v>1</v>
      </c>
      <c r="AT37" s="192"/>
      <c r="AU37" s="69"/>
      <c r="AV37" s="155" t="str">
        <f t="shared" si="17"/>
        <v>  </v>
      </c>
      <c r="AW37" s="191">
        <f t="shared" si="18"/>
        <v>1114143</v>
      </c>
      <c r="AX37" s="192">
        <f t="shared" si="21"/>
        <v>1114143</v>
      </c>
      <c r="AY37" s="193">
        <f t="shared" si="19"/>
        <v>1</v>
      </c>
      <c r="AZ37" s="263">
        <f t="shared" si="22"/>
        <v>0</v>
      </c>
      <c r="BA37" s="265"/>
      <c r="BB37" s="266">
        <f t="shared" si="23"/>
        <v>0</v>
      </c>
      <c r="BC37" s="295" t="s">
        <v>74</v>
      </c>
      <c r="BD37" s="1"/>
    </row>
    <row r="38" spans="1:56" ht="14.25">
      <c r="A38" s="73" t="s">
        <v>75</v>
      </c>
      <c r="B38" s="269">
        <v>685</v>
      </c>
      <c r="C38" s="192">
        <f t="shared" si="0"/>
        <v>6850</v>
      </c>
      <c r="D38" s="192">
        <v>71100</v>
      </c>
      <c r="E38" s="192">
        <f t="shared" si="1"/>
        <v>77950</v>
      </c>
      <c r="F38" s="6">
        <v>74525</v>
      </c>
      <c r="G38" s="139">
        <f t="shared" si="2"/>
        <v>0.9560615779345735</v>
      </c>
      <c r="H38" s="192">
        <f t="shared" si="25"/>
        <v>397300</v>
      </c>
      <c r="I38" s="192">
        <v>459718</v>
      </c>
      <c r="J38" s="192">
        <v>459718</v>
      </c>
      <c r="K38" s="139">
        <f t="shared" si="3"/>
        <v>0.5364158045688655</v>
      </c>
      <c r="L38" s="192">
        <f t="shared" si="26"/>
        <v>137000</v>
      </c>
      <c r="M38" s="192"/>
      <c r="N38" s="192"/>
      <c r="O38" s="192"/>
      <c r="P38" s="192">
        <v>196650</v>
      </c>
      <c r="Q38" s="192">
        <f t="shared" si="4"/>
        <v>333650</v>
      </c>
      <c r="R38" s="6">
        <v>0</v>
      </c>
      <c r="S38" s="139">
        <f t="shared" si="5"/>
        <v>0</v>
      </c>
      <c r="T38" s="192">
        <v>242100</v>
      </c>
      <c r="U38" s="6">
        <f t="shared" si="6"/>
        <v>242100</v>
      </c>
      <c r="V38" s="6"/>
      <c r="W38" s="139">
        <f t="shared" si="7"/>
        <v>0</v>
      </c>
      <c r="X38" s="192">
        <v>0</v>
      </c>
      <c r="Y38" s="192"/>
      <c r="Z38" s="192"/>
      <c r="AA38" s="6">
        <f t="shared" si="8"/>
        <v>0</v>
      </c>
      <c r="AB38" s="6">
        <v>0</v>
      </c>
      <c r="AC38" s="139" t="str">
        <f t="shared" si="9"/>
        <v>  </v>
      </c>
      <c r="AD38" s="139"/>
      <c r="AE38" s="139"/>
      <c r="AF38" s="192"/>
      <c r="AG38" s="192">
        <f t="shared" si="10"/>
        <v>0</v>
      </c>
      <c r="AH38" s="192"/>
      <c r="AI38" s="139" t="str">
        <f t="shared" si="11"/>
        <v>  </v>
      </c>
      <c r="AJ38" s="192"/>
      <c r="AK38" s="192"/>
      <c r="AL38" s="6">
        <f t="shared" si="13"/>
        <v>0</v>
      </c>
      <c r="AM38" s="6">
        <v>0</v>
      </c>
      <c r="AN38" s="139" t="str">
        <f t="shared" si="14"/>
        <v>  </v>
      </c>
      <c r="AO38" s="192"/>
      <c r="AP38" s="192">
        <v>7075</v>
      </c>
      <c r="AQ38" s="192">
        <f t="shared" si="15"/>
        <v>7075</v>
      </c>
      <c r="AR38" s="192">
        <v>0</v>
      </c>
      <c r="AS38" s="139">
        <f t="shared" si="16"/>
        <v>0</v>
      </c>
      <c r="AT38" s="192"/>
      <c r="AU38" s="69"/>
      <c r="AV38" s="155" t="str">
        <f t="shared" si="17"/>
        <v>  </v>
      </c>
      <c r="AW38" s="191">
        <f t="shared" si="18"/>
        <v>1517793</v>
      </c>
      <c r="AX38" s="192">
        <f t="shared" si="21"/>
        <v>534243</v>
      </c>
      <c r="AY38" s="174">
        <f t="shared" si="19"/>
        <v>0.35198673336877956</v>
      </c>
      <c r="AZ38" s="197">
        <f t="shared" si="22"/>
        <v>983550</v>
      </c>
      <c r="BA38" s="13"/>
      <c r="BB38" s="264">
        <f t="shared" si="23"/>
        <v>983550</v>
      </c>
      <c r="BC38" s="294" t="s">
        <v>75</v>
      </c>
      <c r="BD38" s="1"/>
    </row>
    <row r="39" spans="1:56" ht="14.25">
      <c r="A39" s="73" t="s">
        <v>76</v>
      </c>
      <c r="B39" s="385">
        <v>400</v>
      </c>
      <c r="C39" s="192">
        <f t="shared" si="0"/>
        <v>4000</v>
      </c>
      <c r="D39" s="192">
        <v>40100</v>
      </c>
      <c r="E39" s="192">
        <f t="shared" si="1"/>
        <v>44100</v>
      </c>
      <c r="F39" s="192">
        <v>44100</v>
      </c>
      <c r="G39" s="139">
        <f t="shared" si="2"/>
        <v>1</v>
      </c>
      <c r="H39" s="192">
        <f t="shared" si="25"/>
        <v>232000</v>
      </c>
      <c r="I39" s="192">
        <v>194485</v>
      </c>
      <c r="J39" s="192">
        <v>426485</v>
      </c>
      <c r="K39" s="139">
        <f t="shared" si="3"/>
        <v>1</v>
      </c>
      <c r="L39" s="192">
        <f t="shared" si="26"/>
        <v>80000</v>
      </c>
      <c r="M39" s="192"/>
      <c r="N39" s="192"/>
      <c r="O39" s="192"/>
      <c r="P39" s="192">
        <v>60150</v>
      </c>
      <c r="Q39" s="192">
        <f t="shared" si="4"/>
        <v>140150</v>
      </c>
      <c r="R39" s="6">
        <v>140150</v>
      </c>
      <c r="S39" s="139">
        <f t="shared" si="5"/>
        <v>1</v>
      </c>
      <c r="T39" s="192">
        <v>0</v>
      </c>
      <c r="U39" s="6">
        <f t="shared" si="6"/>
        <v>0</v>
      </c>
      <c r="V39" s="192"/>
      <c r="W39" s="139" t="str">
        <f t="shared" si="7"/>
        <v>  </v>
      </c>
      <c r="X39" s="192">
        <v>0</v>
      </c>
      <c r="Y39" s="192"/>
      <c r="Z39" s="192"/>
      <c r="AA39" s="6">
        <f t="shared" si="8"/>
        <v>0</v>
      </c>
      <c r="AB39" s="6">
        <v>0</v>
      </c>
      <c r="AC39" s="139" t="str">
        <f t="shared" si="9"/>
        <v>  </v>
      </c>
      <c r="AD39" s="139"/>
      <c r="AE39" s="139"/>
      <c r="AF39" s="192"/>
      <c r="AG39" s="192">
        <f t="shared" si="10"/>
        <v>0</v>
      </c>
      <c r="AH39" s="192"/>
      <c r="AI39" s="139" t="str">
        <f t="shared" si="11"/>
        <v>  </v>
      </c>
      <c r="AJ39" s="192">
        <f>B39*AJ$2</f>
        <v>72000</v>
      </c>
      <c r="AK39" s="192">
        <v>64160</v>
      </c>
      <c r="AL39" s="6">
        <f t="shared" si="13"/>
        <v>136160</v>
      </c>
      <c r="AM39" s="6">
        <v>136160</v>
      </c>
      <c r="AN39" s="139">
        <f t="shared" si="14"/>
        <v>1</v>
      </c>
      <c r="AO39" s="192">
        <v>1003.9526296313039</v>
      </c>
      <c r="AP39" s="192">
        <v>968</v>
      </c>
      <c r="AQ39" s="192">
        <f t="shared" si="15"/>
        <v>1971.9526296313038</v>
      </c>
      <c r="AR39" s="192">
        <v>1971.9526296313038</v>
      </c>
      <c r="AS39" s="139">
        <f t="shared" si="16"/>
        <v>1</v>
      </c>
      <c r="AT39" s="192"/>
      <c r="AU39" s="69"/>
      <c r="AV39" s="155" t="str">
        <f t="shared" si="17"/>
        <v>  </v>
      </c>
      <c r="AW39" s="191">
        <f t="shared" si="18"/>
        <v>748866.9526296313</v>
      </c>
      <c r="AX39" s="192">
        <f t="shared" si="21"/>
        <v>748866.9526296313</v>
      </c>
      <c r="AY39" s="193">
        <f t="shared" si="19"/>
        <v>1</v>
      </c>
      <c r="AZ39" s="263">
        <f t="shared" si="22"/>
        <v>0</v>
      </c>
      <c r="BA39" s="265"/>
      <c r="BB39" s="266">
        <f t="shared" si="23"/>
        <v>0</v>
      </c>
      <c r="BC39" s="295" t="s">
        <v>76</v>
      </c>
      <c r="BD39" s="1"/>
    </row>
    <row r="40" spans="1:56" ht="14.25">
      <c r="A40" s="73" t="s">
        <v>77</v>
      </c>
      <c r="B40" s="269">
        <v>141</v>
      </c>
      <c r="C40" s="192">
        <f t="shared" si="0"/>
        <v>1410</v>
      </c>
      <c r="D40" s="192">
        <v>0</v>
      </c>
      <c r="E40" s="192">
        <f t="shared" si="1"/>
        <v>1410</v>
      </c>
      <c r="F40" s="192">
        <v>1410</v>
      </c>
      <c r="G40" s="139">
        <f t="shared" si="2"/>
        <v>1</v>
      </c>
      <c r="H40" s="192"/>
      <c r="I40" s="192"/>
      <c r="J40" s="192">
        <v>0</v>
      </c>
      <c r="K40" s="139" t="str">
        <f t="shared" si="3"/>
        <v>  </v>
      </c>
      <c r="L40" s="192">
        <f t="shared" si="26"/>
        <v>28200</v>
      </c>
      <c r="M40" s="192"/>
      <c r="N40" s="192"/>
      <c r="O40" s="192"/>
      <c r="P40" s="192"/>
      <c r="Q40" s="192">
        <f t="shared" si="4"/>
        <v>28200</v>
      </c>
      <c r="R40" s="6">
        <v>28200</v>
      </c>
      <c r="S40" s="139">
        <f t="shared" si="5"/>
        <v>1</v>
      </c>
      <c r="T40" s="192">
        <v>0</v>
      </c>
      <c r="U40" s="6">
        <f t="shared" si="6"/>
        <v>0</v>
      </c>
      <c r="V40" s="192"/>
      <c r="W40" s="139" t="str">
        <f t="shared" si="7"/>
        <v>  </v>
      </c>
      <c r="X40" s="192">
        <v>0</v>
      </c>
      <c r="Y40" s="192"/>
      <c r="Z40" s="192"/>
      <c r="AA40" s="6">
        <f t="shared" si="8"/>
        <v>0</v>
      </c>
      <c r="AB40" s="6">
        <v>0</v>
      </c>
      <c r="AC40" s="139" t="str">
        <f t="shared" si="9"/>
        <v>  </v>
      </c>
      <c r="AD40" s="139"/>
      <c r="AE40" s="139"/>
      <c r="AF40" s="192"/>
      <c r="AG40" s="192">
        <f t="shared" si="10"/>
        <v>0</v>
      </c>
      <c r="AH40" s="192"/>
      <c r="AI40" s="139" t="str">
        <f t="shared" si="11"/>
        <v>  </v>
      </c>
      <c r="AJ40" s="192">
        <f>B40*AJ$2</f>
        <v>25380</v>
      </c>
      <c r="AK40" s="192"/>
      <c r="AL40" s="6">
        <f t="shared" si="13"/>
        <v>25380</v>
      </c>
      <c r="AM40" s="6">
        <v>25380</v>
      </c>
      <c r="AN40" s="139">
        <f t="shared" si="14"/>
        <v>1</v>
      </c>
      <c r="AO40" s="192">
        <v>477.1620355817863</v>
      </c>
      <c r="AP40" s="192"/>
      <c r="AQ40" s="192">
        <f t="shared" si="15"/>
        <v>477.1620355817863</v>
      </c>
      <c r="AR40" s="192">
        <v>477.1620355817863</v>
      </c>
      <c r="AS40" s="139">
        <f t="shared" si="16"/>
        <v>1</v>
      </c>
      <c r="AT40" s="192"/>
      <c r="AU40" s="69"/>
      <c r="AV40" s="155" t="str">
        <f t="shared" si="17"/>
        <v>  </v>
      </c>
      <c r="AW40" s="191">
        <f t="shared" si="18"/>
        <v>55467.16203558179</v>
      </c>
      <c r="AX40" s="192">
        <f t="shared" si="21"/>
        <v>55467.16203558179</v>
      </c>
      <c r="AY40" s="174">
        <f t="shared" si="19"/>
        <v>1</v>
      </c>
      <c r="AZ40" s="197">
        <f t="shared" si="22"/>
        <v>0</v>
      </c>
      <c r="BA40" s="13"/>
      <c r="BB40" s="264">
        <f t="shared" si="23"/>
        <v>0</v>
      </c>
      <c r="BC40" s="294" t="s">
        <v>77</v>
      </c>
      <c r="BD40" s="1"/>
    </row>
    <row r="41" spans="1:56" ht="14.25">
      <c r="A41" s="73" t="s">
        <v>78</v>
      </c>
      <c r="B41" s="385">
        <v>155</v>
      </c>
      <c r="C41" s="192">
        <f t="shared" si="0"/>
        <v>1550</v>
      </c>
      <c r="D41" s="192">
        <v>0</v>
      </c>
      <c r="E41" s="192">
        <f t="shared" si="1"/>
        <v>1550</v>
      </c>
      <c r="F41" s="192">
        <v>1550</v>
      </c>
      <c r="G41" s="139">
        <f t="shared" si="2"/>
        <v>1</v>
      </c>
      <c r="H41" s="192">
        <f>B41*$H$2</f>
        <v>89900</v>
      </c>
      <c r="I41" s="192"/>
      <c r="J41" s="192">
        <v>89900</v>
      </c>
      <c r="K41" s="139">
        <f t="shared" si="3"/>
        <v>1</v>
      </c>
      <c r="L41" s="192">
        <f t="shared" si="26"/>
        <v>31000</v>
      </c>
      <c r="M41" s="192"/>
      <c r="N41" s="192"/>
      <c r="O41" s="192"/>
      <c r="P41" s="192"/>
      <c r="Q41" s="192">
        <f t="shared" si="4"/>
        <v>31000</v>
      </c>
      <c r="R41" s="6">
        <v>31000</v>
      </c>
      <c r="S41" s="139">
        <f t="shared" si="5"/>
        <v>1</v>
      </c>
      <c r="T41" s="192">
        <v>0</v>
      </c>
      <c r="U41" s="6">
        <f t="shared" si="6"/>
        <v>0</v>
      </c>
      <c r="V41" s="192"/>
      <c r="W41" s="139" t="str">
        <f t="shared" si="7"/>
        <v>  </v>
      </c>
      <c r="X41" s="192">
        <v>0</v>
      </c>
      <c r="Y41" s="192"/>
      <c r="Z41" s="192"/>
      <c r="AA41" s="6">
        <f t="shared" si="8"/>
        <v>0</v>
      </c>
      <c r="AB41" s="6">
        <v>0</v>
      </c>
      <c r="AC41" s="139" t="str">
        <f t="shared" si="9"/>
        <v>  </v>
      </c>
      <c r="AD41" s="139"/>
      <c r="AE41" s="139"/>
      <c r="AF41" s="192"/>
      <c r="AG41" s="192">
        <f t="shared" si="10"/>
        <v>0</v>
      </c>
      <c r="AH41" s="192"/>
      <c r="AI41" s="139" t="str">
        <f t="shared" si="11"/>
        <v>  </v>
      </c>
      <c r="AJ41" s="192">
        <f>B41*AJ$2</f>
        <v>27900</v>
      </c>
      <c r="AK41" s="192"/>
      <c r="AL41" s="6">
        <f t="shared" si="13"/>
        <v>27900</v>
      </c>
      <c r="AM41" s="6">
        <v>27900</v>
      </c>
      <c r="AN41" s="139">
        <f t="shared" si="14"/>
        <v>1</v>
      </c>
      <c r="AO41" s="192">
        <v>2282.585135147921</v>
      </c>
      <c r="AP41" s="192"/>
      <c r="AQ41" s="192">
        <f t="shared" si="15"/>
        <v>2282.585135147921</v>
      </c>
      <c r="AR41" s="192">
        <v>2282.585135147921</v>
      </c>
      <c r="AS41" s="139">
        <f t="shared" si="16"/>
        <v>1</v>
      </c>
      <c r="AT41" s="192"/>
      <c r="AU41" s="69"/>
      <c r="AV41" s="155" t="str">
        <f t="shared" si="17"/>
        <v>  </v>
      </c>
      <c r="AW41" s="191">
        <f t="shared" si="18"/>
        <v>152632.5851351479</v>
      </c>
      <c r="AX41" s="192">
        <f t="shared" si="21"/>
        <v>152632.5851351479</v>
      </c>
      <c r="AY41" s="193">
        <f t="shared" si="19"/>
        <v>1</v>
      </c>
      <c r="AZ41" s="263">
        <f t="shared" si="22"/>
        <v>0</v>
      </c>
      <c r="BA41" s="265"/>
      <c r="BB41" s="266">
        <f t="shared" si="23"/>
        <v>0</v>
      </c>
      <c r="BC41" s="295" t="s">
        <v>78</v>
      </c>
      <c r="BD41" s="1"/>
    </row>
    <row r="42" spans="1:56" ht="14.25">
      <c r="A42" s="73" t="s">
        <v>79</v>
      </c>
      <c r="B42" s="269">
        <v>735</v>
      </c>
      <c r="C42" s="192">
        <f t="shared" si="0"/>
        <v>7350</v>
      </c>
      <c r="D42" s="192">
        <v>0</v>
      </c>
      <c r="E42" s="192">
        <f t="shared" si="1"/>
        <v>7350</v>
      </c>
      <c r="F42" s="192">
        <v>7350</v>
      </c>
      <c r="G42" s="139">
        <f t="shared" si="2"/>
        <v>1</v>
      </c>
      <c r="H42" s="192">
        <f>B42*$H$2</f>
        <v>426300</v>
      </c>
      <c r="I42" s="192"/>
      <c r="J42" s="192">
        <v>426300</v>
      </c>
      <c r="K42" s="139">
        <f t="shared" si="3"/>
        <v>1</v>
      </c>
      <c r="L42" s="192">
        <f t="shared" si="26"/>
        <v>147000</v>
      </c>
      <c r="M42" s="192"/>
      <c r="N42" s="192"/>
      <c r="O42" s="192"/>
      <c r="P42" s="192"/>
      <c r="Q42" s="192">
        <f t="shared" si="4"/>
        <v>147000</v>
      </c>
      <c r="R42" s="6">
        <v>147000</v>
      </c>
      <c r="S42" s="139">
        <f t="shared" si="5"/>
        <v>1</v>
      </c>
      <c r="T42" s="192">
        <v>0</v>
      </c>
      <c r="U42" s="6">
        <f t="shared" si="6"/>
        <v>0</v>
      </c>
      <c r="V42" s="6"/>
      <c r="W42" s="139" t="str">
        <f t="shared" si="7"/>
        <v>  </v>
      </c>
      <c r="X42" s="192">
        <v>0</v>
      </c>
      <c r="Y42" s="192"/>
      <c r="Z42" s="192"/>
      <c r="AA42" s="6">
        <f t="shared" si="8"/>
        <v>0</v>
      </c>
      <c r="AB42" s="6">
        <v>0</v>
      </c>
      <c r="AC42" s="139" t="str">
        <f t="shared" si="9"/>
        <v>  </v>
      </c>
      <c r="AD42" s="139"/>
      <c r="AE42" s="139"/>
      <c r="AF42" s="192"/>
      <c r="AG42" s="192">
        <f t="shared" si="10"/>
        <v>0</v>
      </c>
      <c r="AH42" s="192"/>
      <c r="AI42" s="139" t="str">
        <f t="shared" si="11"/>
        <v>  </v>
      </c>
      <c r="AJ42" s="192">
        <f>B42*AJ$2</f>
        <v>132300</v>
      </c>
      <c r="AK42" s="192"/>
      <c r="AL42" s="6">
        <f t="shared" si="13"/>
        <v>132300</v>
      </c>
      <c r="AM42" s="6">
        <v>132300</v>
      </c>
      <c r="AN42" s="139">
        <f t="shared" si="14"/>
        <v>1</v>
      </c>
      <c r="AO42" s="192">
        <v>6457.1885069337495</v>
      </c>
      <c r="AP42" s="192"/>
      <c r="AQ42" s="192">
        <f t="shared" si="15"/>
        <v>6457.1885069337495</v>
      </c>
      <c r="AR42" s="192">
        <v>6457.1885069337495</v>
      </c>
      <c r="AS42" s="139">
        <f t="shared" si="16"/>
        <v>1</v>
      </c>
      <c r="AT42" s="192"/>
      <c r="AU42" s="69"/>
      <c r="AV42" s="155" t="str">
        <f t="shared" si="17"/>
        <v>  </v>
      </c>
      <c r="AW42" s="191">
        <f t="shared" si="18"/>
        <v>719407.1885069337</v>
      </c>
      <c r="AX42" s="192">
        <f t="shared" si="21"/>
        <v>719407.1885069337</v>
      </c>
      <c r="AY42" s="174">
        <f t="shared" si="19"/>
        <v>1</v>
      </c>
      <c r="AZ42" s="197">
        <f t="shared" si="22"/>
        <v>0</v>
      </c>
      <c r="BA42" s="13"/>
      <c r="BB42" s="264">
        <f t="shared" si="23"/>
        <v>0</v>
      </c>
      <c r="BC42" s="294" t="s">
        <v>79</v>
      </c>
      <c r="BD42" s="1"/>
    </row>
    <row r="43" spans="1:56" ht="14.25">
      <c r="A43" s="73" t="s">
        <v>80</v>
      </c>
      <c r="B43" s="386">
        <v>509</v>
      </c>
      <c r="C43" s="192">
        <f t="shared" si="0"/>
        <v>5090</v>
      </c>
      <c r="D43" s="192">
        <v>0</v>
      </c>
      <c r="E43" s="192">
        <f t="shared" si="1"/>
        <v>5090</v>
      </c>
      <c r="F43" s="192">
        <v>5090</v>
      </c>
      <c r="G43" s="139">
        <f t="shared" si="2"/>
        <v>1</v>
      </c>
      <c r="H43" s="192"/>
      <c r="I43" s="192"/>
      <c r="J43" s="192">
        <v>0</v>
      </c>
      <c r="K43" s="139" t="str">
        <f t="shared" si="3"/>
        <v>  </v>
      </c>
      <c r="L43" s="192">
        <f t="shared" si="26"/>
        <v>101800</v>
      </c>
      <c r="M43" s="192"/>
      <c r="N43" s="192"/>
      <c r="O43" s="192"/>
      <c r="P43" s="192"/>
      <c r="Q43" s="192">
        <f t="shared" si="4"/>
        <v>101800</v>
      </c>
      <c r="R43" s="6">
        <v>101800</v>
      </c>
      <c r="S43" s="139">
        <f t="shared" si="5"/>
        <v>1</v>
      </c>
      <c r="T43" s="192">
        <v>0</v>
      </c>
      <c r="U43" s="6">
        <f t="shared" si="6"/>
        <v>0</v>
      </c>
      <c r="V43" s="6"/>
      <c r="W43" s="139" t="str">
        <f t="shared" si="7"/>
        <v>  </v>
      </c>
      <c r="X43" s="192">
        <v>0</v>
      </c>
      <c r="Y43" s="192"/>
      <c r="Z43" s="192"/>
      <c r="AA43" s="6">
        <f t="shared" si="8"/>
        <v>0</v>
      </c>
      <c r="AB43" s="6">
        <v>0</v>
      </c>
      <c r="AC43" s="139" t="str">
        <f t="shared" si="9"/>
        <v>  </v>
      </c>
      <c r="AD43" s="139"/>
      <c r="AE43" s="139"/>
      <c r="AF43" s="192"/>
      <c r="AG43" s="192">
        <f t="shared" si="10"/>
        <v>0</v>
      </c>
      <c r="AH43" s="192"/>
      <c r="AI43" s="139" t="str">
        <f t="shared" si="11"/>
        <v>  </v>
      </c>
      <c r="AJ43" s="192">
        <f>B43*AJ$2</f>
        <v>91620</v>
      </c>
      <c r="AK43" s="192"/>
      <c r="AL43" s="6">
        <f t="shared" si="13"/>
        <v>91620</v>
      </c>
      <c r="AM43" s="6">
        <v>91620</v>
      </c>
      <c r="AN43" s="139">
        <f t="shared" si="14"/>
        <v>1</v>
      </c>
      <c r="AO43" s="192">
        <v>2435.497707673433</v>
      </c>
      <c r="AP43" s="192"/>
      <c r="AQ43" s="192">
        <f t="shared" si="15"/>
        <v>2435.497707673433</v>
      </c>
      <c r="AR43" s="192">
        <v>63305</v>
      </c>
      <c r="AS43" s="139">
        <f t="shared" si="16"/>
        <v>25.992633785097503</v>
      </c>
      <c r="AT43" s="192"/>
      <c r="AU43" s="69"/>
      <c r="AV43" s="155" t="str">
        <f t="shared" si="17"/>
        <v>  </v>
      </c>
      <c r="AW43" s="191">
        <f t="shared" si="18"/>
        <v>200945.49770767344</v>
      </c>
      <c r="AX43" s="192">
        <f t="shared" si="21"/>
        <v>261815</v>
      </c>
      <c r="AY43" s="335">
        <f t="shared" si="19"/>
        <v>1.3029154819924196</v>
      </c>
      <c r="AZ43" s="336">
        <f t="shared" si="22"/>
        <v>-60869.502292326564</v>
      </c>
      <c r="BA43" s="337"/>
      <c r="BB43" s="338">
        <f t="shared" si="23"/>
        <v>-60869.502292326564</v>
      </c>
      <c r="BC43" s="295" t="s">
        <v>80</v>
      </c>
      <c r="BD43" s="1"/>
    </row>
    <row r="44" spans="1:58" ht="14.25">
      <c r="A44" s="329" t="s">
        <v>538</v>
      </c>
      <c r="B44" s="387">
        <v>2497</v>
      </c>
      <c r="C44" s="330">
        <f t="shared" si="0"/>
        <v>24970</v>
      </c>
      <c r="D44" s="126">
        <v>510400</v>
      </c>
      <c r="E44" s="330">
        <f>C44+D44</f>
        <v>535370</v>
      </c>
      <c r="F44" s="330">
        <v>535370</v>
      </c>
      <c r="G44" s="331">
        <f>IF(E44&gt;0,F44/E44,"  ")</f>
        <v>1</v>
      </c>
      <c r="H44" s="330"/>
      <c r="I44" s="126"/>
      <c r="J44" s="330">
        <v>0</v>
      </c>
      <c r="K44" s="331" t="str">
        <f>IF(H44+I44&gt;0,J44/(H44+I44),"  ")</f>
        <v>  </v>
      </c>
      <c r="L44" s="330"/>
      <c r="M44" s="126"/>
      <c r="N44" s="126"/>
      <c r="O44" s="126"/>
      <c r="P44" s="126"/>
      <c r="Q44" s="330">
        <f>L44+M44+O44+P44+N44</f>
        <v>0</v>
      </c>
      <c r="R44" s="330">
        <v>0</v>
      </c>
      <c r="S44" s="331" t="str">
        <f>IF(Q44&gt;0,R44/Q44,"  ")</f>
        <v>  </v>
      </c>
      <c r="T44" s="126">
        <v>0</v>
      </c>
      <c r="U44" s="330">
        <f t="shared" si="6"/>
        <v>0</v>
      </c>
      <c r="V44" s="330"/>
      <c r="W44" s="331" t="str">
        <f>IF(U44&gt;0,V44/U44,"  ")</f>
        <v>  </v>
      </c>
      <c r="X44" s="126">
        <v>0</v>
      </c>
      <c r="Y44" s="126"/>
      <c r="Z44" s="126"/>
      <c r="AA44" s="330">
        <f>SUM(X44:Z44)</f>
        <v>0</v>
      </c>
      <c r="AB44" s="330">
        <v>0</v>
      </c>
      <c r="AC44" s="331" t="str">
        <f>IF(AA44&gt;0,AB44/AA44,"  ")</f>
        <v>  </v>
      </c>
      <c r="AD44" s="331"/>
      <c r="AE44" s="331"/>
      <c r="AF44" s="330"/>
      <c r="AG44" s="330">
        <f t="shared" si="10"/>
        <v>0</v>
      </c>
      <c r="AH44" s="330"/>
      <c r="AI44" s="331" t="str">
        <f t="shared" si="11"/>
        <v>  </v>
      </c>
      <c r="AJ44" s="330"/>
      <c r="AK44" s="126"/>
      <c r="AL44" s="330">
        <f>SUM(AJ44:AK44)</f>
        <v>0</v>
      </c>
      <c r="AM44" s="330">
        <v>0</v>
      </c>
      <c r="AN44" s="331" t="str">
        <f>IF(AL44&gt;0,AM44/AL44,"  ")</f>
        <v>  </v>
      </c>
      <c r="AO44" s="126"/>
      <c r="AP44" s="126"/>
      <c r="AQ44" s="126">
        <f t="shared" si="15"/>
        <v>0</v>
      </c>
      <c r="AR44" s="330">
        <v>0</v>
      </c>
      <c r="AS44" s="331" t="str">
        <f t="shared" si="16"/>
        <v>  </v>
      </c>
      <c r="AT44" s="330"/>
      <c r="AU44" s="332"/>
      <c r="AV44" s="333" t="str">
        <f>IF(AT44&gt;0,AU44/AT44,"  ")</f>
        <v>  </v>
      </c>
      <c r="AW44" s="334">
        <f t="shared" si="18"/>
        <v>535370</v>
      </c>
      <c r="AX44" s="330">
        <f t="shared" si="21"/>
        <v>535370</v>
      </c>
      <c r="AY44" s="174">
        <f t="shared" si="19"/>
        <v>1</v>
      </c>
      <c r="AZ44" s="197">
        <f t="shared" si="22"/>
        <v>0</v>
      </c>
      <c r="BA44" s="13"/>
      <c r="BB44" s="264">
        <f t="shared" si="23"/>
        <v>0</v>
      </c>
      <c r="BC44" s="339" t="s">
        <v>538</v>
      </c>
      <c r="BD44" s="1"/>
      <c r="BF44" s="1"/>
    </row>
    <row r="45" spans="1:58" ht="14.25">
      <c r="A45" s="329" t="s">
        <v>539</v>
      </c>
      <c r="B45" s="386">
        <v>2952</v>
      </c>
      <c r="C45" s="330">
        <f t="shared" si="0"/>
        <v>29520</v>
      </c>
      <c r="D45" s="126">
        <v>587600</v>
      </c>
      <c r="E45" s="330">
        <f>C45+D45</f>
        <v>617120</v>
      </c>
      <c r="F45" s="330">
        <v>617120</v>
      </c>
      <c r="G45" s="331">
        <f>IF(E45&gt;0,F45/E45,"  ")</f>
        <v>1</v>
      </c>
      <c r="H45" s="330"/>
      <c r="I45" s="126"/>
      <c r="J45" s="330">
        <v>0</v>
      </c>
      <c r="K45" s="331" t="str">
        <f>IF(H45+I45&gt;0,J45/(H45+I45),"  ")</f>
        <v>  </v>
      </c>
      <c r="L45" s="330"/>
      <c r="M45" s="126"/>
      <c r="N45" s="126"/>
      <c r="O45" s="126"/>
      <c r="P45" s="126"/>
      <c r="Q45" s="330">
        <f>L45+M45+O45+P45+N45</f>
        <v>0</v>
      </c>
      <c r="R45" s="330">
        <v>0</v>
      </c>
      <c r="S45" s="331" t="str">
        <f>IF(Q45&gt;0,R45/Q45,"  ")</f>
        <v>  </v>
      </c>
      <c r="T45" s="126">
        <v>0</v>
      </c>
      <c r="U45" s="330">
        <f t="shared" si="6"/>
        <v>0</v>
      </c>
      <c r="V45" s="330"/>
      <c r="W45" s="331" t="str">
        <f>IF(U45&gt;0,V45/U45,"  ")</f>
        <v>  </v>
      </c>
      <c r="X45" s="126">
        <v>0</v>
      </c>
      <c r="Y45" s="126"/>
      <c r="Z45" s="126"/>
      <c r="AA45" s="330">
        <f>SUM(X45:Z45)</f>
        <v>0</v>
      </c>
      <c r="AB45" s="330">
        <v>0</v>
      </c>
      <c r="AC45" s="331" t="str">
        <f>IF(AA45&gt;0,AB45/AA45,"  ")</f>
        <v>  </v>
      </c>
      <c r="AD45" s="331"/>
      <c r="AE45" s="331"/>
      <c r="AF45" s="330"/>
      <c r="AG45" s="330">
        <f t="shared" si="10"/>
        <v>0</v>
      </c>
      <c r="AH45" s="330"/>
      <c r="AI45" s="331" t="str">
        <f t="shared" si="11"/>
        <v>  </v>
      </c>
      <c r="AJ45" s="330"/>
      <c r="AK45" s="126"/>
      <c r="AL45" s="330">
        <f>SUM(AJ45:AK45)</f>
        <v>0</v>
      </c>
      <c r="AM45" s="330">
        <v>0</v>
      </c>
      <c r="AN45" s="331" t="str">
        <f>IF(AL45&gt;0,AM45/AL45,"  ")</f>
        <v>  </v>
      </c>
      <c r="AO45" s="126"/>
      <c r="AP45" s="126"/>
      <c r="AQ45" s="126">
        <f t="shared" si="15"/>
        <v>0</v>
      </c>
      <c r="AR45" s="330">
        <v>0</v>
      </c>
      <c r="AS45" s="331" t="str">
        <f t="shared" si="16"/>
        <v>  </v>
      </c>
      <c r="AT45" s="330"/>
      <c r="AU45" s="332"/>
      <c r="AV45" s="333" t="str">
        <f>IF(AT45&gt;0,AU45/AT45,"  ")</f>
        <v>  </v>
      </c>
      <c r="AW45" s="334">
        <f t="shared" si="18"/>
        <v>617120</v>
      </c>
      <c r="AX45" s="330">
        <f t="shared" si="21"/>
        <v>617120</v>
      </c>
      <c r="AY45" s="193">
        <f t="shared" si="19"/>
        <v>1</v>
      </c>
      <c r="AZ45" s="263">
        <f t="shared" si="22"/>
        <v>0</v>
      </c>
      <c r="BA45" s="265"/>
      <c r="BB45" s="266">
        <f>AZ45+BA45</f>
        <v>0</v>
      </c>
      <c r="BC45" t="s">
        <v>539</v>
      </c>
      <c r="BD45" s="1"/>
      <c r="BE45" s="1"/>
      <c r="BF45" s="1"/>
    </row>
    <row r="46" spans="1:63" ht="15" thickBot="1">
      <c r="A46" s="74"/>
      <c r="B46" s="322">
        <f>SUBTOTAL(109,B6:B45)</f>
        <v>40940</v>
      </c>
      <c r="C46" s="322">
        <f>SUBTOTAL(109,C6:C45)</f>
        <v>409400</v>
      </c>
      <c r="D46" s="322">
        <f>SUBTOTAL(109,D6:D45)</f>
        <v>1796100</v>
      </c>
      <c r="E46" s="322">
        <f>SUBTOTAL(109,E6:E45)</f>
        <v>2205500</v>
      </c>
      <c r="F46" s="322">
        <f>SUBTOTAL(109,F6:F45)</f>
        <v>1802825</v>
      </c>
      <c r="G46" s="158">
        <f t="shared" si="2"/>
        <v>0.8174223532078894</v>
      </c>
      <c r="H46" s="322">
        <f>SUBTOTAL(109,H6:H45)</f>
        <v>18391800</v>
      </c>
      <c r="I46" s="322">
        <f>SUBTOTAL(109,I6:I45)</f>
        <v>3514738</v>
      </c>
      <c r="J46" s="322">
        <f>SUBTOTAL(109,J6:J45)</f>
        <v>17975923</v>
      </c>
      <c r="K46" s="158">
        <f>IF(H46&gt;0,J46/H46,"  ")</f>
        <v>0.9773879120042628</v>
      </c>
      <c r="L46" s="44">
        <f aca="true" t="shared" si="28" ref="L46:R46">SUBTOTAL(109,L6:L43)</f>
        <v>6676087</v>
      </c>
      <c r="M46" s="44">
        <f t="shared" si="28"/>
        <v>19780925</v>
      </c>
      <c r="N46" s="44">
        <f t="shared" si="28"/>
        <v>21889875</v>
      </c>
      <c r="O46" s="44">
        <f t="shared" si="28"/>
        <v>259665000</v>
      </c>
      <c r="P46" s="44">
        <f t="shared" si="28"/>
        <v>1815462</v>
      </c>
      <c r="Q46" s="44">
        <f t="shared" si="28"/>
        <v>309827349</v>
      </c>
      <c r="R46" s="44">
        <f t="shared" si="28"/>
        <v>301974469</v>
      </c>
      <c r="S46" s="158">
        <f t="shared" si="5"/>
        <v>0.9746540128708909</v>
      </c>
      <c r="T46" s="322">
        <f>SUBTOTAL(109,T6:T45)</f>
        <v>407940</v>
      </c>
      <c r="U46" s="322">
        <f>SUBTOTAL(109,U6:U45)</f>
        <v>407940</v>
      </c>
      <c r="V46" s="322">
        <f>SUBTOTAL(109,V6:V45)</f>
        <v>0</v>
      </c>
      <c r="W46" s="158">
        <f t="shared" si="7"/>
        <v>0</v>
      </c>
      <c r="X46" s="322">
        <f>SUBTOTAL(109,X6:X45)</f>
        <v>726485</v>
      </c>
      <c r="Y46" s="322">
        <f>SUBTOTAL(109,Y6:Y45)</f>
        <v>53062992</v>
      </c>
      <c r="Z46" s="322">
        <f>SUBTOTAL(109,Z6:Z45)</f>
        <v>268606000</v>
      </c>
      <c r="AA46" s="322">
        <f>SUBTOTAL(109,AA6:AA45)</f>
        <v>322395477</v>
      </c>
      <c r="AB46" s="322">
        <f>SUBTOTAL(109,AB6:AB45)</f>
        <v>310896616</v>
      </c>
      <c r="AC46" s="158">
        <f t="shared" si="9"/>
        <v>0.964333057315193</v>
      </c>
      <c r="AD46" s="44">
        <f>SUM(AD6:AD45)</f>
        <v>0</v>
      </c>
      <c r="AE46" s="44">
        <f>SUM(AE6:AE45)</f>
        <v>104917000</v>
      </c>
      <c r="AF46" s="322">
        <f>SUM(AF6:AF45)</f>
        <v>20463000</v>
      </c>
      <c r="AG46" s="322">
        <f>SUM(AG6:AG45)</f>
        <v>125380000</v>
      </c>
      <c r="AH46" s="322">
        <f>SUM(AH6:AH45)</f>
        <v>140611395</v>
      </c>
      <c r="AI46" s="158">
        <f>IF(AH46&gt;0,AH46/AG46,"  ")</f>
        <v>1.1214818551603127</v>
      </c>
      <c r="AJ46" s="322">
        <f>SUBTOTAL(109,AJ6:AJ45)</f>
        <v>5571180</v>
      </c>
      <c r="AK46" s="322">
        <f>SUBTOTAL(109,AK6:AK45)</f>
        <v>720960</v>
      </c>
      <c r="AL46" s="322">
        <f>SUBTOTAL(109,AL6:AL45)</f>
        <v>6292140</v>
      </c>
      <c r="AM46" s="322">
        <f>SUBTOTAL(109,AM6:AM45)</f>
        <v>5537180</v>
      </c>
      <c r="AN46" s="158">
        <f t="shared" si="14"/>
        <v>0.8800153842730772</v>
      </c>
      <c r="AO46" s="322">
        <f>SUBTOTAL(109,AO6:AO45)</f>
        <v>162056.76364751678</v>
      </c>
      <c r="AP46" s="322">
        <f>SUBTOTAL(109,AP6:AP45)</f>
        <v>32928</v>
      </c>
      <c r="AQ46" s="322">
        <f>SUBTOTAL(109,AQ6:AQ45)</f>
        <v>194984.76364751675</v>
      </c>
      <c r="AR46" s="322">
        <f>SUBTOTAL(109,AR6:AR45)</f>
        <v>322464.4507257545</v>
      </c>
      <c r="AS46" s="158">
        <f>IF(AO46&gt;0,AR46/AO46,"  ")</f>
        <v>1.9898240805742244</v>
      </c>
      <c r="AT46" s="322">
        <f>SUBTOTAL(109,AT6:AT45)</f>
        <v>921984</v>
      </c>
      <c r="AU46" s="322">
        <f>SUBTOTAL(109,AU6:AU45)</f>
        <v>921984</v>
      </c>
      <c r="AV46" s="160">
        <f t="shared" si="17"/>
        <v>1</v>
      </c>
      <c r="AW46" s="328">
        <f>SUBTOTAL(109,AW6:AW45)</f>
        <v>789531912.7636476</v>
      </c>
      <c r="AX46" s="328">
        <f>SUBTOTAL(109,AX6:AX45)</f>
        <v>780042856.4507258</v>
      </c>
      <c r="AY46" s="194">
        <f>IF(AW46&gt;0,AX46/AW46,"  ")</f>
        <v>0.9879814151150564</v>
      </c>
      <c r="AZ46" s="200">
        <f>AW46-AX46</f>
        <v>9489056.312921762</v>
      </c>
      <c r="BA46" s="200">
        <f>SUM(BA6:BA45)</f>
        <v>1788735</v>
      </c>
      <c r="BB46" s="200">
        <f>AZ46+BA46</f>
        <v>11277791.312921762</v>
      </c>
      <c r="BC46" s="340"/>
      <c r="BE46" s="1"/>
      <c r="BK46" s="1"/>
    </row>
    <row r="48" spans="3:50" ht="14.25">
      <c r="C48" s="1"/>
      <c r="F48" s="1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"/>
      <c r="U48" s="1"/>
      <c r="V48" s="1"/>
      <c r="W48" s="1"/>
      <c r="AA48" s="1"/>
      <c r="AB48" s="1"/>
      <c r="AC48" s="1"/>
      <c r="AD48" s="1"/>
      <c r="AE48" s="1"/>
      <c r="AH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X48" s="1"/>
    </row>
    <row r="49" spans="6:54" ht="14.25">
      <c r="F49" s="1"/>
      <c r="H49" s="108"/>
      <c r="I49" s="108"/>
      <c r="J49" s="107"/>
      <c r="K49" s="107"/>
      <c r="L49" s="107"/>
      <c r="M49" s="107"/>
      <c r="N49" s="107"/>
      <c r="O49" s="107"/>
      <c r="P49" s="108"/>
      <c r="Q49" s="107"/>
      <c r="R49" s="107"/>
      <c r="S49" s="107"/>
      <c r="V49" s="107"/>
      <c r="AA49" s="1"/>
      <c r="AF49" s="1"/>
      <c r="AH49" s="1"/>
      <c r="AU49" s="1"/>
      <c r="AW49" s="1"/>
      <c r="AX49" s="1"/>
      <c r="AY49" s="1"/>
      <c r="BB49" s="1"/>
    </row>
    <row r="50" spans="6:50" ht="14.25">
      <c r="F50" s="1"/>
      <c r="H50" s="108"/>
      <c r="I50" s="108"/>
      <c r="J50" s="108"/>
      <c r="K50" s="108"/>
      <c r="L50" s="108"/>
      <c r="M50" s="108"/>
      <c r="N50" s="108"/>
      <c r="O50" s="107"/>
      <c r="P50" s="108"/>
      <c r="Q50" s="107"/>
      <c r="R50" s="107"/>
      <c r="S50" s="107"/>
      <c r="Z50" s="1"/>
      <c r="AF50" s="1"/>
      <c r="AX50" s="1"/>
    </row>
    <row r="51" spans="10:34" ht="14.25">
      <c r="J51" s="1"/>
      <c r="AH51" s="1"/>
    </row>
  </sheetData>
  <sheetProtection/>
  <mergeCells count="13">
    <mergeCell ref="A5:B5"/>
    <mergeCell ref="C4:G4"/>
    <mergeCell ref="Q4:S4"/>
    <mergeCell ref="AB4:AC4"/>
    <mergeCell ref="AL4:AN4"/>
    <mergeCell ref="AT4:AV4"/>
    <mergeCell ref="AW4:AY4"/>
    <mergeCell ref="A3:AW3"/>
    <mergeCell ref="A4:B4"/>
    <mergeCell ref="H4:K4"/>
    <mergeCell ref="AD4:AI4"/>
    <mergeCell ref="T4:W4"/>
    <mergeCell ref="AO4:AS4"/>
  </mergeCells>
  <printOptions/>
  <pageMargins left="0.7" right="0.7" top="0.75" bottom="0.75" header="0.3" footer="0.3"/>
  <pageSetup horizontalDpi="600" verticalDpi="600" orientation="landscape" paperSize="9" scale="34" r:id="rId3"/>
  <headerFooter>
    <oddHeader>&amp;C.../2021 (V.28.) számú határozat
a Marcali Kistérségi Többcélú Társulás
2020. évi költségvetésének teljesítéséről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A43"/>
  <sheetViews>
    <sheetView zoomScaleSheetLayoutView="80" workbookViewId="0" topLeftCell="L22">
      <selection activeCell="O42" sqref="O42"/>
    </sheetView>
  </sheetViews>
  <sheetFormatPr defaultColWidth="9.140625" defaultRowHeight="15"/>
  <cols>
    <col min="1" max="1" width="42.421875" style="0" customWidth="1"/>
    <col min="2" max="13" width="14.00390625" style="0" customWidth="1"/>
    <col min="15" max="15" width="35.8515625" style="0" customWidth="1"/>
    <col min="16" max="16" width="17.00390625" style="0" customWidth="1"/>
    <col min="17" max="17" width="15.8515625" style="0" customWidth="1"/>
    <col min="18" max="18" width="17.00390625" style="0" customWidth="1"/>
    <col min="20" max="20" width="11.00390625" style="0" customWidth="1"/>
  </cols>
  <sheetData>
    <row r="2" ht="15">
      <c r="A2" t="s">
        <v>179</v>
      </c>
    </row>
    <row r="3" spans="1:18" ht="15">
      <c r="A3" s="4" t="s">
        <v>540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540</v>
      </c>
      <c r="P3" s="4"/>
      <c r="Q3" s="4"/>
      <c r="R3" s="4"/>
    </row>
    <row r="4" spans="13:27" ht="15.75" thickBot="1">
      <c r="M4" s="341" t="s">
        <v>532</v>
      </c>
      <c r="N4" s="16"/>
      <c r="O4" s="16"/>
      <c r="P4" s="16"/>
      <c r="Q4" s="16"/>
      <c r="R4" s="16"/>
      <c r="AA4" t="s">
        <v>532</v>
      </c>
    </row>
    <row r="5" spans="1:27" ht="25.5" customHeight="1">
      <c r="A5" s="86" t="s">
        <v>81</v>
      </c>
      <c r="B5" s="417" t="s">
        <v>598</v>
      </c>
      <c r="C5" s="418"/>
      <c r="D5" s="418"/>
      <c r="E5" s="419"/>
      <c r="F5" s="417" t="s">
        <v>599</v>
      </c>
      <c r="G5" s="418"/>
      <c r="H5" s="418"/>
      <c r="I5" s="419"/>
      <c r="J5" s="417" t="s">
        <v>600</v>
      </c>
      <c r="K5" s="418"/>
      <c r="L5" s="418"/>
      <c r="M5" s="419"/>
      <c r="N5" s="62"/>
      <c r="O5" s="87" t="s">
        <v>82</v>
      </c>
      <c r="P5" s="417" t="s">
        <v>598</v>
      </c>
      <c r="Q5" s="418"/>
      <c r="R5" s="418"/>
      <c r="S5" s="419"/>
      <c r="T5" s="417" t="s">
        <v>599</v>
      </c>
      <c r="U5" s="418"/>
      <c r="V5" s="418"/>
      <c r="W5" s="419"/>
      <c r="X5" s="417" t="s">
        <v>600</v>
      </c>
      <c r="Y5" s="418"/>
      <c r="Z5" s="418"/>
      <c r="AA5" s="419"/>
    </row>
    <row r="6" spans="1:27" ht="51">
      <c r="A6" s="111"/>
      <c r="B6" s="112" t="s">
        <v>1</v>
      </c>
      <c r="C6" s="112" t="s">
        <v>168</v>
      </c>
      <c r="D6" s="112" t="s">
        <v>167</v>
      </c>
      <c r="E6" s="112" t="s">
        <v>150</v>
      </c>
      <c r="F6" s="112" t="s">
        <v>1</v>
      </c>
      <c r="G6" s="112" t="s">
        <v>168</v>
      </c>
      <c r="H6" s="112" t="s">
        <v>167</v>
      </c>
      <c r="I6" s="112" t="s">
        <v>150</v>
      </c>
      <c r="J6" s="112" t="s">
        <v>1</v>
      </c>
      <c r="K6" s="112" t="s">
        <v>168</v>
      </c>
      <c r="L6" s="112" t="s">
        <v>167</v>
      </c>
      <c r="M6" s="112" t="s">
        <v>150</v>
      </c>
      <c r="N6" s="113"/>
      <c r="O6" s="114"/>
      <c r="P6" s="115" t="s">
        <v>1</v>
      </c>
      <c r="Q6" s="112" t="s">
        <v>168</v>
      </c>
      <c r="R6" s="115" t="s">
        <v>167</v>
      </c>
      <c r="S6" s="116" t="s">
        <v>150</v>
      </c>
      <c r="T6" s="112" t="s">
        <v>1</v>
      </c>
      <c r="U6" s="112" t="s">
        <v>168</v>
      </c>
      <c r="V6" s="112" t="s">
        <v>167</v>
      </c>
      <c r="W6" s="112" t="s">
        <v>150</v>
      </c>
      <c r="X6" s="112" t="s">
        <v>1</v>
      </c>
      <c r="Y6" s="112" t="s">
        <v>168</v>
      </c>
      <c r="Z6" s="112" t="s">
        <v>167</v>
      </c>
      <c r="AA6" s="112" t="s">
        <v>150</v>
      </c>
    </row>
    <row r="7" spans="1:27" ht="15">
      <c r="A7" s="10" t="s">
        <v>83</v>
      </c>
      <c r="B7" s="6">
        <f>'1.sz.Bevételi források'!E5</f>
        <v>55900</v>
      </c>
      <c r="C7" s="6">
        <f aca="true" t="shared" si="0" ref="C7:C12">B7-D7</f>
        <v>53640</v>
      </c>
      <c r="D7" s="192">
        <v>2260</v>
      </c>
      <c r="E7" s="6"/>
      <c r="F7" s="6">
        <f>'1.sz.Bevételi források'!F5</f>
        <v>57515</v>
      </c>
      <c r="G7" s="6">
        <f aca="true" t="shared" si="1" ref="G7:G19">F7-H7</f>
        <v>55106</v>
      </c>
      <c r="H7" s="59">
        <v>2409</v>
      </c>
      <c r="I7" s="6"/>
      <c r="J7" s="139">
        <f>IF(B7&gt;0,F7/B7,"  ")</f>
        <v>1.028890876565295</v>
      </c>
      <c r="K7" s="139">
        <f>IF(C7&gt;0,G7/C7,"  ")</f>
        <v>1.0273303504847129</v>
      </c>
      <c r="L7" s="139">
        <f>IF(D7&gt;0,H7/D7,"  ")</f>
        <v>1.065929203539823</v>
      </c>
      <c r="M7" s="139" t="str">
        <f>IF(E7&gt;0,I7/E7,"  ")</f>
        <v>  </v>
      </c>
      <c r="N7" s="63"/>
      <c r="O7" s="17" t="s">
        <v>88</v>
      </c>
      <c r="P7" s="6">
        <f>'2.szKiadás kiemelt jogcímenként'!E5</f>
        <v>298080</v>
      </c>
      <c r="Q7" s="6">
        <f aca="true" t="shared" si="2" ref="Q7:Q12">P7-R7</f>
        <v>253117</v>
      </c>
      <c r="R7" s="192">
        <v>44963</v>
      </c>
      <c r="S7" s="117"/>
      <c r="T7" s="6">
        <f>'2.szKiadás kiemelt jogcímenként'!F5</f>
        <v>284814</v>
      </c>
      <c r="U7" s="6">
        <f aca="true" t="shared" si="3" ref="U7:U17">T7-V7</f>
        <v>244018</v>
      </c>
      <c r="V7" s="59">
        <v>40796</v>
      </c>
      <c r="W7" s="6"/>
      <c r="X7" s="139">
        <f>IF(P7&gt;0,T7/P7,"  ")</f>
        <v>0.9554951690821256</v>
      </c>
      <c r="Y7" s="139">
        <f aca="true" t="shared" si="4" ref="Y7:Y20">IF(Q7&gt;0,U7/Q7,"  ")</f>
        <v>0.964052197205245</v>
      </c>
      <c r="Z7" s="139">
        <f aca="true" t="shared" si="5" ref="Z7:Z20">IF(R7&gt;0,V7/R7,"  ")</f>
        <v>0.9073237995685342</v>
      </c>
      <c r="AA7" s="139" t="str">
        <f aca="true" t="shared" si="6" ref="AA7:AA20">IF(S7&gt;0,W7/S7,"  ")</f>
        <v>  </v>
      </c>
    </row>
    <row r="8" spans="1:27" ht="15">
      <c r="A8" s="10" t="s">
        <v>153</v>
      </c>
      <c r="B8" s="6">
        <f>'1.sz.Bevételi források'!E8</f>
        <v>72685</v>
      </c>
      <c r="C8" s="6">
        <f t="shared" si="0"/>
        <v>40115</v>
      </c>
      <c r="D8" s="192">
        <v>32570</v>
      </c>
      <c r="E8" s="6"/>
      <c r="F8" s="6">
        <f>'1.sz.Bevételi források'!F8</f>
        <v>45356</v>
      </c>
      <c r="G8" s="6">
        <f t="shared" si="1"/>
        <v>12786</v>
      </c>
      <c r="H8" s="59">
        <v>32570</v>
      </c>
      <c r="I8" s="6"/>
      <c r="J8" s="139">
        <f aca="true" t="shared" si="7" ref="J8:J20">IF(B8&gt;0,F8/B8,"  ")</f>
        <v>0.624007704478228</v>
      </c>
      <c r="K8" s="139">
        <f aca="true" t="shared" si="8" ref="K8:K20">IF(C8&gt;0,G8/C8,"  ")</f>
        <v>0.31873364078274957</v>
      </c>
      <c r="L8" s="139">
        <f aca="true" t="shared" si="9" ref="L8:L20">IF(D8&gt;0,H8/D8,"  ")</f>
        <v>1</v>
      </c>
      <c r="M8" s="139" t="str">
        <f aca="true" t="shared" si="10" ref="M8:M20">IF(E8&gt;0,I8/E8,"  ")</f>
        <v>  </v>
      </c>
      <c r="N8" s="63"/>
      <c r="O8" s="17" t="s">
        <v>89</v>
      </c>
      <c r="P8" s="6">
        <f>'2.szKiadás kiemelt jogcímenként'!E6</f>
        <v>48350</v>
      </c>
      <c r="Q8" s="6">
        <f t="shared" si="2"/>
        <v>40835</v>
      </c>
      <c r="R8" s="192">
        <v>7515</v>
      </c>
      <c r="S8" s="117"/>
      <c r="T8" s="6">
        <f>'2.szKiadás kiemelt jogcímenként'!F6</f>
        <v>46946</v>
      </c>
      <c r="U8" s="6">
        <f t="shared" si="3"/>
        <v>40225</v>
      </c>
      <c r="V8" s="59">
        <v>6721</v>
      </c>
      <c r="W8" s="6"/>
      <c r="X8" s="139">
        <f aca="true" t="shared" si="11" ref="X8:X20">IF(P8&gt;0,T8/P8,"  ")</f>
        <v>0.9709617373319545</v>
      </c>
      <c r="Y8" s="139">
        <f t="shared" si="4"/>
        <v>0.9850618342108486</v>
      </c>
      <c r="Z8" s="139">
        <f t="shared" si="5"/>
        <v>0.8943446440452428</v>
      </c>
      <c r="AA8" s="139" t="str">
        <f t="shared" si="6"/>
        <v>  </v>
      </c>
    </row>
    <row r="9" spans="1:27" ht="15">
      <c r="A9" s="10" t="s">
        <v>84</v>
      </c>
      <c r="B9" s="6">
        <f>'1.sz.Bevételi források'!E16</f>
        <v>0</v>
      </c>
      <c r="C9" s="6">
        <f t="shared" si="0"/>
        <v>0</v>
      </c>
      <c r="D9" s="192"/>
      <c r="E9" s="6"/>
      <c r="F9" s="6">
        <f>'1.sz.Bevételi források'!F16</f>
        <v>0</v>
      </c>
      <c r="G9" s="6">
        <f t="shared" si="1"/>
        <v>0</v>
      </c>
      <c r="H9" s="59"/>
      <c r="I9" s="6"/>
      <c r="J9" s="139" t="str">
        <f t="shared" si="7"/>
        <v>  </v>
      </c>
      <c r="K9" s="139" t="str">
        <f t="shared" si="8"/>
        <v>  </v>
      </c>
      <c r="L9" s="139" t="str">
        <f t="shared" si="9"/>
        <v>  </v>
      </c>
      <c r="M9" s="139" t="str">
        <f t="shared" si="10"/>
        <v>  </v>
      </c>
      <c r="N9" s="63"/>
      <c r="O9" s="17" t="s">
        <v>90</v>
      </c>
      <c r="P9" s="6">
        <f>'2.szKiadás kiemelt jogcímenként'!E7</f>
        <v>136383</v>
      </c>
      <c r="Q9" s="6">
        <f t="shared" si="2"/>
        <v>72040</v>
      </c>
      <c r="R9" s="192">
        <v>64343</v>
      </c>
      <c r="S9" s="117"/>
      <c r="T9" s="6">
        <f>'2.szKiadás kiemelt jogcímenként'!F7</f>
        <v>101572</v>
      </c>
      <c r="U9" s="6">
        <f t="shared" si="3"/>
        <v>84777</v>
      </c>
      <c r="V9" s="59">
        <v>16795</v>
      </c>
      <c r="W9" s="6"/>
      <c r="X9" s="139">
        <f t="shared" si="11"/>
        <v>0.7447555780412515</v>
      </c>
      <c r="Y9" s="139">
        <f t="shared" si="4"/>
        <v>1.1768045530260967</v>
      </c>
      <c r="Z9" s="139">
        <f t="shared" si="5"/>
        <v>0.2610229551000109</v>
      </c>
      <c r="AA9" s="139" t="str">
        <f t="shared" si="6"/>
        <v>  </v>
      </c>
    </row>
    <row r="10" spans="1:27" ht="25.5">
      <c r="A10" s="10" t="s">
        <v>85</v>
      </c>
      <c r="B10" s="59">
        <v>313404</v>
      </c>
      <c r="C10" s="59">
        <f t="shared" si="0"/>
        <v>276417</v>
      </c>
      <c r="D10" s="192">
        <v>36987</v>
      </c>
      <c r="E10" s="59"/>
      <c r="F10" s="59">
        <v>313313</v>
      </c>
      <c r="G10" s="59">
        <f t="shared" si="1"/>
        <v>277684</v>
      </c>
      <c r="H10" s="59">
        <v>35629</v>
      </c>
      <c r="I10" s="59"/>
      <c r="J10" s="154">
        <f t="shared" si="7"/>
        <v>0.9997096399535423</v>
      </c>
      <c r="K10" s="154">
        <f t="shared" si="8"/>
        <v>1.004583654406205</v>
      </c>
      <c r="L10" s="154">
        <f t="shared" si="9"/>
        <v>0.9632843972206451</v>
      </c>
      <c r="M10" s="154" t="str">
        <f t="shared" si="10"/>
        <v>  </v>
      </c>
      <c r="N10" s="63"/>
      <c r="O10" s="18" t="s">
        <v>94</v>
      </c>
      <c r="P10" s="6">
        <f>'2.szKiadás kiemelt jogcímenként'!E9</f>
        <v>0</v>
      </c>
      <c r="Q10" s="6">
        <f t="shared" si="2"/>
        <v>0</v>
      </c>
      <c r="R10" s="6">
        <v>0</v>
      </c>
      <c r="S10" s="117"/>
      <c r="T10" s="6">
        <f>'2.szKiadás kiemelt jogcímenként'!F9</f>
        <v>0</v>
      </c>
      <c r="U10" s="6">
        <f t="shared" si="3"/>
        <v>0</v>
      </c>
      <c r="V10" s="59"/>
      <c r="W10" s="59"/>
      <c r="X10" s="154" t="str">
        <f t="shared" si="11"/>
        <v>  </v>
      </c>
      <c r="Y10" s="154" t="str">
        <f t="shared" si="4"/>
        <v>  </v>
      </c>
      <c r="Z10" s="154" t="str">
        <f t="shared" si="5"/>
        <v>  </v>
      </c>
      <c r="AA10" s="154" t="str">
        <f t="shared" si="6"/>
        <v>  </v>
      </c>
    </row>
    <row r="11" spans="1:27" ht="15">
      <c r="A11" s="10" t="s">
        <v>154</v>
      </c>
      <c r="B11" s="6">
        <f>'1.sz.Bevételi források'!E19</f>
        <v>0</v>
      </c>
      <c r="C11" s="6">
        <f t="shared" si="0"/>
        <v>0</v>
      </c>
      <c r="D11" s="6"/>
      <c r="E11" s="6"/>
      <c r="F11" s="6">
        <f>'1.sz.Bevételi források'!F19</f>
        <v>0</v>
      </c>
      <c r="G11" s="6">
        <f t="shared" si="1"/>
        <v>0</v>
      </c>
      <c r="H11" s="6"/>
      <c r="I11" s="6"/>
      <c r="J11" s="139" t="str">
        <f t="shared" si="7"/>
        <v>  </v>
      </c>
      <c r="K11" s="139" t="str">
        <f t="shared" si="8"/>
        <v>  </v>
      </c>
      <c r="L11" s="139" t="str">
        <f t="shared" si="9"/>
        <v>  </v>
      </c>
      <c r="M11" s="139" t="str">
        <f t="shared" si="10"/>
        <v>  </v>
      </c>
      <c r="N11" s="63"/>
      <c r="O11" s="17" t="s">
        <v>91</v>
      </c>
      <c r="P11" s="6">
        <f>'2.szKiadás kiemelt jogcímenként'!E10</f>
        <v>0</v>
      </c>
      <c r="Q11" s="6">
        <f t="shared" si="2"/>
        <v>0</v>
      </c>
      <c r="R11" s="6">
        <v>0</v>
      </c>
      <c r="S11" s="117"/>
      <c r="T11" s="6">
        <f>'2.szKiadás kiemelt jogcímenként'!F10</f>
        <v>0</v>
      </c>
      <c r="U11" s="6">
        <f t="shared" si="3"/>
        <v>0</v>
      </c>
      <c r="V11" s="6"/>
      <c r="W11" s="6"/>
      <c r="X11" s="139" t="str">
        <f t="shared" si="11"/>
        <v>  </v>
      </c>
      <c r="Y11" s="139" t="str">
        <f t="shared" si="4"/>
        <v>  </v>
      </c>
      <c r="Z11" s="139" t="str">
        <f t="shared" si="5"/>
        <v>  </v>
      </c>
      <c r="AA11" s="139" t="str">
        <f t="shared" si="6"/>
        <v>  </v>
      </c>
    </row>
    <row r="12" spans="1:27" ht="15">
      <c r="A12" s="10"/>
      <c r="B12" s="6"/>
      <c r="C12" s="6">
        <f t="shared" si="0"/>
        <v>0</v>
      </c>
      <c r="D12" s="6"/>
      <c r="E12" s="6"/>
      <c r="F12" s="6"/>
      <c r="G12" s="6">
        <f t="shared" si="1"/>
        <v>0</v>
      </c>
      <c r="H12" s="6"/>
      <c r="I12" s="6"/>
      <c r="J12" s="139" t="str">
        <f t="shared" si="7"/>
        <v>  </v>
      </c>
      <c r="K12" s="139" t="str">
        <f t="shared" si="8"/>
        <v>  </v>
      </c>
      <c r="L12" s="139" t="str">
        <f t="shared" si="9"/>
        <v>  </v>
      </c>
      <c r="M12" s="139" t="str">
        <f t="shared" si="10"/>
        <v>  </v>
      </c>
      <c r="N12" s="63"/>
      <c r="O12" s="17" t="s">
        <v>97</v>
      </c>
      <c r="P12" s="6">
        <f>'2.szKiadás kiemelt jogcímenként'!E11</f>
        <v>250</v>
      </c>
      <c r="Q12" s="6">
        <f t="shared" si="2"/>
        <v>250</v>
      </c>
      <c r="R12" s="6">
        <v>0</v>
      </c>
      <c r="S12" s="117"/>
      <c r="T12" s="6">
        <f>'2.szKiadás kiemelt jogcímenként'!F11</f>
        <v>237</v>
      </c>
      <c r="U12" s="6">
        <f t="shared" si="3"/>
        <v>237</v>
      </c>
      <c r="V12" s="6"/>
      <c r="W12" s="6"/>
      <c r="X12" s="139">
        <f t="shared" si="11"/>
        <v>0.948</v>
      </c>
      <c r="Y12" s="139">
        <f t="shared" si="4"/>
        <v>0.948</v>
      </c>
      <c r="Z12" s="139" t="str">
        <f t="shared" si="5"/>
        <v>  </v>
      </c>
      <c r="AA12" s="139" t="str">
        <f t="shared" si="6"/>
        <v>  </v>
      </c>
    </row>
    <row r="13" spans="1:27" ht="14.25">
      <c r="A13" s="119" t="s">
        <v>26</v>
      </c>
      <c r="B13" s="121">
        <f aca="true" t="shared" si="12" ref="B13:I13">SUM(B7:B12)</f>
        <v>441989</v>
      </c>
      <c r="C13" s="121">
        <f t="shared" si="12"/>
        <v>370172</v>
      </c>
      <c r="D13" s="121">
        <f t="shared" si="12"/>
        <v>71817</v>
      </c>
      <c r="E13" s="121">
        <f t="shared" si="12"/>
        <v>0</v>
      </c>
      <c r="F13" s="121">
        <f t="shared" si="12"/>
        <v>416184</v>
      </c>
      <c r="G13" s="121">
        <f t="shared" si="12"/>
        <v>345576</v>
      </c>
      <c r="H13" s="121">
        <f t="shared" si="12"/>
        <v>70608</v>
      </c>
      <c r="I13" s="121">
        <f t="shared" si="12"/>
        <v>0</v>
      </c>
      <c r="J13" s="175">
        <f t="shared" si="7"/>
        <v>0.9416161940681782</v>
      </c>
      <c r="K13" s="175">
        <f t="shared" si="8"/>
        <v>0.9335552121716392</v>
      </c>
      <c r="L13" s="175">
        <f t="shared" si="9"/>
        <v>0.9831655457621454</v>
      </c>
      <c r="M13" s="175" t="str">
        <f t="shared" si="10"/>
        <v>  </v>
      </c>
      <c r="N13" s="63"/>
      <c r="O13" s="120" t="s">
        <v>28</v>
      </c>
      <c r="P13" s="121">
        <f aca="true" t="shared" si="13" ref="P13:W13">SUM(P7:P12)</f>
        <v>483063</v>
      </c>
      <c r="Q13" s="121">
        <f t="shared" si="13"/>
        <v>366242</v>
      </c>
      <c r="R13" s="121">
        <f t="shared" si="13"/>
        <v>116821</v>
      </c>
      <c r="S13" s="121">
        <f t="shared" si="13"/>
        <v>0</v>
      </c>
      <c r="T13" s="121">
        <f t="shared" si="13"/>
        <v>433569</v>
      </c>
      <c r="U13" s="121">
        <f t="shared" si="13"/>
        <v>369257</v>
      </c>
      <c r="V13" s="121">
        <f t="shared" si="13"/>
        <v>64312</v>
      </c>
      <c r="W13" s="121">
        <f t="shared" si="13"/>
        <v>0</v>
      </c>
      <c r="X13" s="175">
        <f t="shared" si="11"/>
        <v>0.8975413144869303</v>
      </c>
      <c r="Y13" s="175">
        <f t="shared" si="4"/>
        <v>1.008232261728584</v>
      </c>
      <c r="Z13" s="175">
        <f t="shared" si="5"/>
        <v>0.55051745833369</v>
      </c>
      <c r="AA13" s="175" t="str">
        <f t="shared" si="6"/>
        <v>  </v>
      </c>
    </row>
    <row r="14" spans="1:27" ht="26.25">
      <c r="A14" s="10" t="s">
        <v>155</v>
      </c>
      <c r="B14" s="6">
        <f>'1.sz.Bevételi források'!E22</f>
        <v>0</v>
      </c>
      <c r="C14" s="6"/>
      <c r="D14" s="6"/>
      <c r="E14" s="6"/>
      <c r="F14" s="6">
        <f>'1.sz.Bevételi források'!F22</f>
        <v>0</v>
      </c>
      <c r="G14" s="59">
        <f t="shared" si="1"/>
        <v>0</v>
      </c>
      <c r="H14" s="6"/>
      <c r="I14" s="6"/>
      <c r="J14" s="139" t="str">
        <f t="shared" si="7"/>
        <v>  </v>
      </c>
      <c r="K14" s="139" t="str">
        <f t="shared" si="8"/>
        <v>  </v>
      </c>
      <c r="L14" s="139" t="str">
        <f t="shared" si="9"/>
        <v>  </v>
      </c>
      <c r="M14" s="139" t="str">
        <f t="shared" si="10"/>
        <v>  </v>
      </c>
      <c r="N14" s="63"/>
      <c r="O14" s="60" t="s">
        <v>93</v>
      </c>
      <c r="P14" s="6">
        <f>'2.szKiadás kiemelt jogcímenként'!E18</f>
        <v>0</v>
      </c>
      <c r="Q14" s="192">
        <f>P14-R14</f>
        <v>0</v>
      </c>
      <c r="R14" s="6"/>
      <c r="S14" s="117"/>
      <c r="T14" s="6">
        <f>'2.szKiadás kiemelt jogcímenként'!F18</f>
        <v>0</v>
      </c>
      <c r="U14" s="192">
        <f t="shared" si="3"/>
        <v>0</v>
      </c>
      <c r="V14" s="6"/>
      <c r="W14" s="6"/>
      <c r="X14" s="139" t="str">
        <f t="shared" si="11"/>
        <v>  </v>
      </c>
      <c r="Y14" s="139" t="str">
        <f t="shared" si="4"/>
        <v>  </v>
      </c>
      <c r="Z14" s="139" t="str">
        <f t="shared" si="5"/>
        <v>  </v>
      </c>
      <c r="AA14" s="139" t="str">
        <f t="shared" si="6"/>
        <v>  </v>
      </c>
    </row>
    <row r="15" spans="1:27" ht="14.25">
      <c r="A15" s="10" t="s">
        <v>156</v>
      </c>
      <c r="B15" s="6">
        <f>'1.sz.Bevételi források'!E30</f>
        <v>0</v>
      </c>
      <c r="C15" s="6"/>
      <c r="D15" s="6"/>
      <c r="E15" s="6"/>
      <c r="F15" s="6">
        <f>'1.sz.Bevételi források'!F30</f>
        <v>0</v>
      </c>
      <c r="G15" s="59">
        <f t="shared" si="1"/>
        <v>0</v>
      </c>
      <c r="H15" s="6"/>
      <c r="I15" s="6"/>
      <c r="J15" s="139" t="str">
        <f t="shared" si="7"/>
        <v>  </v>
      </c>
      <c r="K15" s="139" t="str">
        <f t="shared" si="8"/>
        <v>  </v>
      </c>
      <c r="L15" s="139" t="str">
        <f t="shared" si="9"/>
        <v>  </v>
      </c>
      <c r="M15" s="139" t="str">
        <f t="shared" si="10"/>
        <v>  </v>
      </c>
      <c r="N15" s="63"/>
      <c r="O15" s="60" t="s">
        <v>92</v>
      </c>
      <c r="P15" s="6">
        <f>'2.szKiadás kiemelt jogcímenként'!E17</f>
        <v>0</v>
      </c>
      <c r="Q15" s="192">
        <f>P15-R15</f>
        <v>0</v>
      </c>
      <c r="R15" s="6"/>
      <c r="S15" s="117"/>
      <c r="T15" s="6">
        <f>'2.szKiadás kiemelt jogcímenként'!F17</f>
        <v>0</v>
      </c>
      <c r="U15" s="192">
        <f t="shared" si="3"/>
        <v>0</v>
      </c>
      <c r="V15" s="6"/>
      <c r="W15" s="6"/>
      <c r="X15" s="139" t="str">
        <f t="shared" si="11"/>
        <v>  </v>
      </c>
      <c r="Y15" s="139" t="str">
        <f t="shared" si="4"/>
        <v>  </v>
      </c>
      <c r="Z15" s="139" t="str">
        <f t="shared" si="5"/>
        <v>  </v>
      </c>
      <c r="AA15" s="139" t="str">
        <f t="shared" si="6"/>
        <v>  </v>
      </c>
    </row>
    <row r="16" spans="1:27" ht="14.25">
      <c r="A16" s="10" t="s">
        <v>86</v>
      </c>
      <c r="B16" s="6">
        <f>'1.sz.Bevételi források'!E34</f>
        <v>0</v>
      </c>
      <c r="C16" s="6"/>
      <c r="D16" s="6"/>
      <c r="E16" s="6"/>
      <c r="F16" s="6">
        <f>'1.sz.Bevételi források'!F34</f>
        <v>0</v>
      </c>
      <c r="G16" s="59">
        <f t="shared" si="1"/>
        <v>0</v>
      </c>
      <c r="H16" s="6"/>
      <c r="I16" s="6"/>
      <c r="J16" s="139" t="str">
        <f t="shared" si="7"/>
        <v>  </v>
      </c>
      <c r="K16" s="139" t="str">
        <f t="shared" si="8"/>
        <v>  </v>
      </c>
      <c r="L16" s="139" t="str">
        <f t="shared" si="9"/>
        <v>  </v>
      </c>
      <c r="M16" s="139" t="str">
        <f t="shared" si="10"/>
        <v>  </v>
      </c>
      <c r="N16" s="63"/>
      <c r="O16" s="60" t="s">
        <v>95</v>
      </c>
      <c r="P16" s="6">
        <f>'2.szKiadás kiemelt jogcímenként'!E14</f>
        <v>6620</v>
      </c>
      <c r="Q16" s="192">
        <f>P16-R16</f>
        <v>6620</v>
      </c>
      <c r="R16" s="6"/>
      <c r="S16" s="117"/>
      <c r="T16" s="6">
        <f>'2.szKiadás kiemelt jogcímenként'!F14</f>
        <v>6617</v>
      </c>
      <c r="U16" s="192">
        <f t="shared" si="3"/>
        <v>6617</v>
      </c>
      <c r="V16" s="6"/>
      <c r="W16" s="6"/>
      <c r="X16" s="139">
        <f t="shared" si="11"/>
        <v>0.9995468277945619</v>
      </c>
      <c r="Y16" s="139">
        <f t="shared" si="4"/>
        <v>0.9995468277945619</v>
      </c>
      <c r="Z16" s="139" t="str">
        <f t="shared" si="5"/>
        <v>  </v>
      </c>
      <c r="AA16" s="139" t="str">
        <f t="shared" si="6"/>
        <v>  </v>
      </c>
    </row>
    <row r="17" spans="1:27" ht="14.25">
      <c r="A17" s="10"/>
      <c r="B17" s="6"/>
      <c r="C17" s="6"/>
      <c r="D17" s="6"/>
      <c r="E17" s="6"/>
      <c r="F17" s="6"/>
      <c r="G17" s="59">
        <f t="shared" si="1"/>
        <v>0</v>
      </c>
      <c r="H17" s="6"/>
      <c r="I17" s="6"/>
      <c r="J17" s="139" t="str">
        <f t="shared" si="7"/>
        <v>  </v>
      </c>
      <c r="K17" s="139" t="str">
        <f t="shared" si="8"/>
        <v>  </v>
      </c>
      <c r="L17" s="139" t="str">
        <f t="shared" si="9"/>
        <v>  </v>
      </c>
      <c r="M17" s="139" t="str">
        <f t="shared" si="10"/>
        <v>  </v>
      </c>
      <c r="N17" s="63"/>
      <c r="O17" s="60" t="s">
        <v>96</v>
      </c>
      <c r="P17" s="192">
        <f>'2.szKiadás kiemelt jogcímenként'!E15</f>
        <v>500</v>
      </c>
      <c r="Q17" s="192">
        <f>P17-R17</f>
        <v>500</v>
      </c>
      <c r="R17" s="6"/>
      <c r="S17" s="117"/>
      <c r="T17" s="6">
        <f>'2.szKiadás kiemelt jogcímenként'!F15</f>
        <v>0</v>
      </c>
      <c r="U17" s="192">
        <f t="shared" si="3"/>
        <v>0</v>
      </c>
      <c r="V17" s="6"/>
      <c r="W17" s="6"/>
      <c r="X17" s="139">
        <f t="shared" si="11"/>
        <v>0</v>
      </c>
      <c r="Y17" s="139">
        <f t="shared" si="4"/>
        <v>0</v>
      </c>
      <c r="Z17" s="139" t="str">
        <f t="shared" si="5"/>
        <v>  </v>
      </c>
      <c r="AA17" s="139" t="str">
        <f t="shared" si="6"/>
        <v>  </v>
      </c>
    </row>
    <row r="18" spans="1:27" ht="14.25">
      <c r="A18" s="119" t="s">
        <v>31</v>
      </c>
      <c r="B18" s="121">
        <f aca="true" t="shared" si="14" ref="B18:I18">SUM(B14:B17)</f>
        <v>0</v>
      </c>
      <c r="C18" s="121">
        <f t="shared" si="14"/>
        <v>0</v>
      </c>
      <c r="D18" s="121">
        <f t="shared" si="14"/>
        <v>0</v>
      </c>
      <c r="E18" s="121">
        <f t="shared" si="14"/>
        <v>0</v>
      </c>
      <c r="F18" s="121">
        <f t="shared" si="14"/>
        <v>0</v>
      </c>
      <c r="G18" s="121">
        <f t="shared" si="14"/>
        <v>0</v>
      </c>
      <c r="H18" s="121">
        <f t="shared" si="14"/>
        <v>0</v>
      </c>
      <c r="I18" s="121">
        <f t="shared" si="14"/>
        <v>0</v>
      </c>
      <c r="J18" s="175" t="str">
        <f t="shared" si="7"/>
        <v>  </v>
      </c>
      <c r="K18" s="175" t="str">
        <f t="shared" si="8"/>
        <v>  </v>
      </c>
      <c r="L18" s="175" t="str">
        <f t="shared" si="9"/>
        <v>  </v>
      </c>
      <c r="M18" s="175" t="str">
        <f t="shared" si="10"/>
        <v>  </v>
      </c>
      <c r="N18" s="63"/>
      <c r="O18" s="120" t="s">
        <v>103</v>
      </c>
      <c r="P18" s="121">
        <f aca="true" t="shared" si="15" ref="P18:W18">SUM(P14:P17)</f>
        <v>7120</v>
      </c>
      <c r="Q18" s="121">
        <f t="shared" si="15"/>
        <v>7120</v>
      </c>
      <c r="R18" s="121">
        <f t="shared" si="15"/>
        <v>0</v>
      </c>
      <c r="S18" s="121">
        <f t="shared" si="15"/>
        <v>0</v>
      </c>
      <c r="T18" s="121">
        <f t="shared" si="15"/>
        <v>6617</v>
      </c>
      <c r="U18" s="121">
        <f t="shared" si="15"/>
        <v>6617</v>
      </c>
      <c r="V18" s="121">
        <f t="shared" si="15"/>
        <v>0</v>
      </c>
      <c r="W18" s="121">
        <f t="shared" si="15"/>
        <v>0</v>
      </c>
      <c r="X18" s="175">
        <f t="shared" si="11"/>
        <v>0.9293539325842697</v>
      </c>
      <c r="Y18" s="175">
        <f t="shared" si="4"/>
        <v>0.9293539325842697</v>
      </c>
      <c r="Z18" s="175" t="str">
        <f t="shared" si="5"/>
        <v>  </v>
      </c>
      <c r="AA18" s="175" t="str">
        <f t="shared" si="6"/>
        <v>  </v>
      </c>
    </row>
    <row r="19" spans="1:27" ht="14.25">
      <c r="A19" s="10" t="s">
        <v>87</v>
      </c>
      <c r="B19" s="6">
        <f>'1.sz.Bevételi források'!E39</f>
        <v>87576</v>
      </c>
      <c r="C19" s="192">
        <f>B19-D19</f>
        <v>3190</v>
      </c>
      <c r="D19" s="122">
        <v>84386</v>
      </c>
      <c r="E19" s="122"/>
      <c r="F19" s="6">
        <f>'1.sz.Bevételi források'!F39</f>
        <v>87576</v>
      </c>
      <c r="G19" s="59">
        <f t="shared" si="1"/>
        <v>3190</v>
      </c>
      <c r="H19" s="6">
        <v>84386</v>
      </c>
      <c r="I19" s="6"/>
      <c r="J19" s="176">
        <f t="shared" si="7"/>
        <v>1</v>
      </c>
      <c r="K19" s="176">
        <f t="shared" si="8"/>
        <v>1</v>
      </c>
      <c r="L19" s="176">
        <f t="shared" si="9"/>
        <v>1</v>
      </c>
      <c r="M19" s="176" t="str">
        <f t="shared" si="10"/>
        <v>  </v>
      </c>
      <c r="N19" s="123"/>
      <c r="O19" s="124" t="s">
        <v>533</v>
      </c>
      <c r="P19" s="125">
        <f>'2.szKiadás kiemelt jogcímenként'!E20</f>
        <v>39382</v>
      </c>
      <c r="Q19" s="125"/>
      <c r="R19" s="125">
        <v>39382</v>
      </c>
      <c r="S19" s="125"/>
      <c r="T19" s="125"/>
      <c r="U19" s="6"/>
      <c r="V19" s="6"/>
      <c r="W19" s="6"/>
      <c r="X19" s="176">
        <f t="shared" si="11"/>
        <v>0</v>
      </c>
      <c r="Y19" s="176" t="str">
        <f t="shared" si="4"/>
        <v>  </v>
      </c>
      <c r="Z19" s="176">
        <f t="shared" si="5"/>
        <v>0</v>
      </c>
      <c r="AA19" s="176" t="str">
        <f t="shared" si="6"/>
        <v>  </v>
      </c>
    </row>
    <row r="20" spans="1:27" ht="15" thickBot="1">
      <c r="A20" s="43" t="s">
        <v>16</v>
      </c>
      <c r="B20" s="44">
        <f>SUM(B7:B18)-B13-B18+B19</f>
        <v>529565</v>
      </c>
      <c r="C20" s="44">
        <f>SUM(C7:C18)-C13-C18+C19</f>
        <v>373362</v>
      </c>
      <c r="D20" s="44">
        <f aca="true" t="shared" si="16" ref="D20:I20">SUM(D7:D18)-D13-D18+D19</f>
        <v>156203</v>
      </c>
      <c r="E20" s="44">
        <f t="shared" si="16"/>
        <v>0</v>
      </c>
      <c r="F20" s="44">
        <f t="shared" si="16"/>
        <v>503760</v>
      </c>
      <c r="G20" s="44">
        <f t="shared" si="16"/>
        <v>348766</v>
      </c>
      <c r="H20" s="44">
        <f t="shared" si="16"/>
        <v>154994</v>
      </c>
      <c r="I20" s="44">
        <f t="shared" si="16"/>
        <v>0</v>
      </c>
      <c r="J20" s="158">
        <f t="shared" si="7"/>
        <v>0.9512713264660617</v>
      </c>
      <c r="K20" s="158">
        <f t="shared" si="8"/>
        <v>0.9341229155618408</v>
      </c>
      <c r="L20" s="158">
        <f t="shared" si="9"/>
        <v>0.9922600718296063</v>
      </c>
      <c r="M20" s="158" t="str">
        <f t="shared" si="10"/>
        <v>  </v>
      </c>
      <c r="N20" s="61"/>
      <c r="O20" s="46" t="s">
        <v>16</v>
      </c>
      <c r="P20" s="44">
        <f>SUM(P7:P18)-P13-P18+P19</f>
        <v>529565</v>
      </c>
      <c r="Q20" s="44">
        <f>SUM(Q7:Q18)-Q13-Q18</f>
        <v>373362</v>
      </c>
      <c r="R20" s="44">
        <f>SUM(R7:R18)-R13-R18+R19</f>
        <v>156203</v>
      </c>
      <c r="S20" s="44">
        <f>SUM(S7:S18)-S13-S18</f>
        <v>0</v>
      </c>
      <c r="T20" s="44">
        <f>SUM(T7:T18)-T13-T18</f>
        <v>440186</v>
      </c>
      <c r="U20" s="44">
        <f>SUM(U7:U18)-U13-U18+U19</f>
        <v>375874</v>
      </c>
      <c r="V20" s="44">
        <f>SUM(V7:V18)-V13-V18+V19</f>
        <v>64312</v>
      </c>
      <c r="W20" s="44">
        <f>SUM(W7:W18)-W13-W18+W19</f>
        <v>0</v>
      </c>
      <c r="X20" s="158">
        <f t="shared" si="11"/>
        <v>0.8312218518973119</v>
      </c>
      <c r="Y20" s="158">
        <f t="shared" si="4"/>
        <v>1.006728054810077</v>
      </c>
      <c r="Z20" s="158">
        <f t="shared" si="5"/>
        <v>0.4117206455701875</v>
      </c>
      <c r="AA20" s="158" t="str">
        <f t="shared" si="6"/>
        <v>  </v>
      </c>
    </row>
    <row r="23" spans="1:18" ht="14.25">
      <c r="A23" s="4" t="s">
        <v>541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 t="s">
        <v>541</v>
      </c>
      <c r="P23" s="4"/>
      <c r="Q23" s="4"/>
      <c r="R23" s="4"/>
    </row>
    <row r="24" spans="13:27" ht="15" thickBot="1">
      <c r="M24" s="341" t="s">
        <v>532</v>
      </c>
      <c r="N24" s="16"/>
      <c r="O24" s="16"/>
      <c r="P24" s="16"/>
      <c r="Q24" s="16"/>
      <c r="R24" s="16"/>
      <c r="AA24" t="s">
        <v>532</v>
      </c>
    </row>
    <row r="25" spans="1:27" ht="15" customHeight="1">
      <c r="A25" s="86" t="s">
        <v>81</v>
      </c>
      <c r="B25" s="417" t="s">
        <v>598</v>
      </c>
      <c r="C25" s="418"/>
      <c r="D25" s="418"/>
      <c r="E25" s="419"/>
      <c r="F25" s="417" t="s">
        <v>599</v>
      </c>
      <c r="G25" s="418"/>
      <c r="H25" s="418"/>
      <c r="I25" s="419"/>
      <c r="J25" s="417" t="s">
        <v>600</v>
      </c>
      <c r="K25" s="418"/>
      <c r="L25" s="418"/>
      <c r="M25" s="419"/>
      <c r="N25" s="62"/>
      <c r="O25" s="58" t="s">
        <v>82</v>
      </c>
      <c r="P25" s="417" t="s">
        <v>598</v>
      </c>
      <c r="Q25" s="418"/>
      <c r="R25" s="418"/>
      <c r="S25" s="419"/>
      <c r="T25" s="417" t="s">
        <v>599</v>
      </c>
      <c r="U25" s="418"/>
      <c r="V25" s="418"/>
      <c r="W25" s="419"/>
      <c r="X25" s="417" t="s">
        <v>600</v>
      </c>
      <c r="Y25" s="418"/>
      <c r="Z25" s="418"/>
      <c r="AA25" s="419"/>
    </row>
    <row r="26" spans="1:27" ht="39">
      <c r="A26" s="111"/>
      <c r="B26" s="112" t="s">
        <v>1</v>
      </c>
      <c r="C26" s="112" t="s">
        <v>168</v>
      </c>
      <c r="D26" s="112" t="s">
        <v>167</v>
      </c>
      <c r="E26" s="112" t="s">
        <v>150</v>
      </c>
      <c r="F26" s="112" t="s">
        <v>1</v>
      </c>
      <c r="G26" s="112" t="s">
        <v>168</v>
      </c>
      <c r="H26" s="112" t="s">
        <v>167</v>
      </c>
      <c r="I26" s="112" t="s">
        <v>150</v>
      </c>
      <c r="J26" s="112" t="s">
        <v>1</v>
      </c>
      <c r="K26" s="112" t="s">
        <v>168</v>
      </c>
      <c r="L26" s="112" t="s">
        <v>167</v>
      </c>
      <c r="M26" s="112" t="s">
        <v>150</v>
      </c>
      <c r="N26" s="113"/>
      <c r="O26" s="118"/>
      <c r="P26" s="115" t="s">
        <v>1</v>
      </c>
      <c r="Q26" s="112" t="s">
        <v>168</v>
      </c>
      <c r="R26" s="115" t="s">
        <v>167</v>
      </c>
      <c r="S26" s="116" t="s">
        <v>150</v>
      </c>
      <c r="T26" s="112" t="s">
        <v>1</v>
      </c>
      <c r="U26" s="112" t="s">
        <v>168</v>
      </c>
      <c r="V26" s="112" t="s">
        <v>167</v>
      </c>
      <c r="W26" s="112" t="s">
        <v>150</v>
      </c>
      <c r="X26" s="112" t="s">
        <v>1</v>
      </c>
      <c r="Y26" s="112" t="s">
        <v>168</v>
      </c>
      <c r="Z26" s="112" t="s">
        <v>167</v>
      </c>
      <c r="AA26" s="112" t="s">
        <v>150</v>
      </c>
    </row>
    <row r="27" spans="1:27" ht="14.25">
      <c r="A27" s="10" t="s">
        <v>83</v>
      </c>
      <c r="B27" s="6">
        <f>'1.sz.Bevételi források'!H5</f>
        <v>58468</v>
      </c>
      <c r="C27" s="192">
        <f>B27-D27</f>
        <v>36129</v>
      </c>
      <c r="D27" s="192">
        <v>22339</v>
      </c>
      <c r="E27" s="6"/>
      <c r="F27" s="6">
        <f>'1.sz.Bevételi források'!I5</f>
        <v>58574</v>
      </c>
      <c r="G27" s="192">
        <f>F27-H27</f>
        <v>58574</v>
      </c>
      <c r="H27" s="59">
        <v>0</v>
      </c>
      <c r="I27" s="6"/>
      <c r="J27" s="139">
        <f>IF(B27&gt;0,F27/B27,"  ")</f>
        <v>1.001812957515222</v>
      </c>
      <c r="K27" s="139">
        <f aca="true" t="shared" si="17" ref="K27:K40">IF(C27&gt;0,G27/C27,"  ")</f>
        <v>1.621246090398295</v>
      </c>
      <c r="L27" s="139">
        <f aca="true" t="shared" si="18" ref="L27:L40">IF(D27&gt;0,H27/D27,"  ")</f>
        <v>0</v>
      </c>
      <c r="M27" s="139" t="str">
        <f aca="true" t="shared" si="19" ref="M27:M40">IF(E27&gt;0,I27/E27,"  ")</f>
        <v>  </v>
      </c>
      <c r="N27" s="63"/>
      <c r="O27" s="17" t="s">
        <v>88</v>
      </c>
      <c r="P27" s="6">
        <f>'2.szKiadás kiemelt jogcímenként'!H5</f>
        <v>319651</v>
      </c>
      <c r="Q27" s="6">
        <f>P27</f>
        <v>319651</v>
      </c>
      <c r="R27" s="192">
        <v>4400</v>
      </c>
      <c r="S27" s="117"/>
      <c r="T27" s="6">
        <f>'2.szKiadás kiemelt jogcímenként'!I5</f>
        <v>309616</v>
      </c>
      <c r="U27" s="6">
        <f aca="true" t="shared" si="20" ref="U27:U32">T27-V27</f>
        <v>305216</v>
      </c>
      <c r="V27" s="6">
        <v>4400</v>
      </c>
      <c r="W27" s="6"/>
      <c r="X27" s="139">
        <f>IF(P27&gt;0,T27/P27,"  ")</f>
        <v>0.9686063863401022</v>
      </c>
      <c r="Y27" s="139">
        <f aca="true" t="shared" si="21" ref="Y27:Y40">IF(Q27&gt;0,U27/Q27,"  ")</f>
        <v>0.9548413738733806</v>
      </c>
      <c r="Z27" s="139">
        <f aca="true" t="shared" si="22" ref="Z27:Z40">IF(R27&gt;0,V27/R27,"  ")</f>
        <v>1</v>
      </c>
      <c r="AA27" s="139" t="str">
        <f aca="true" t="shared" si="23" ref="AA27:AA40">IF(S27&gt;0,W27/S27,"  ")</f>
        <v>  </v>
      </c>
    </row>
    <row r="28" spans="1:27" ht="14.25">
      <c r="A28" s="10" t="s">
        <v>153</v>
      </c>
      <c r="B28" s="6">
        <f>'1.sz.Bevételi források'!H8</f>
        <v>0</v>
      </c>
      <c r="C28" s="6">
        <f>B28-D28</f>
        <v>0</v>
      </c>
      <c r="D28" s="6">
        <v>0</v>
      </c>
      <c r="E28" s="6"/>
      <c r="F28" s="6">
        <f>'1.sz.Bevételi források'!I8</f>
        <v>0</v>
      </c>
      <c r="G28" s="192">
        <f>F28-H28</f>
        <v>0</v>
      </c>
      <c r="H28" s="192">
        <v>0</v>
      </c>
      <c r="I28" s="6"/>
      <c r="J28" s="139" t="str">
        <f aca="true" t="shared" si="24" ref="J28:J40">IF(B28&gt;0,F28/B28,"  ")</f>
        <v>  </v>
      </c>
      <c r="K28" s="139" t="str">
        <f t="shared" si="17"/>
        <v>  </v>
      </c>
      <c r="L28" s="139" t="str">
        <f t="shared" si="18"/>
        <v>  </v>
      </c>
      <c r="M28" s="139" t="str">
        <f t="shared" si="19"/>
        <v>  </v>
      </c>
      <c r="N28" s="63"/>
      <c r="O28" s="17" t="s">
        <v>89</v>
      </c>
      <c r="P28" s="6">
        <f>'2.szKiadás kiemelt jogcímenként'!H6</f>
        <v>57999</v>
      </c>
      <c r="Q28" s="6">
        <f aca="true" t="shared" si="25" ref="Q28:Q37">P28</f>
        <v>57999</v>
      </c>
      <c r="R28" s="192">
        <v>858</v>
      </c>
      <c r="S28" s="117"/>
      <c r="T28" s="6">
        <f>'2.szKiadás kiemelt jogcímenként'!I6</f>
        <v>56575</v>
      </c>
      <c r="U28" s="6">
        <f t="shared" si="20"/>
        <v>55717</v>
      </c>
      <c r="V28" s="6">
        <v>858</v>
      </c>
      <c r="W28" s="6"/>
      <c r="X28" s="139">
        <f aca="true" t="shared" si="26" ref="X28:X40">IF(P28&gt;0,T28/P28,"  ")</f>
        <v>0.9754478525491819</v>
      </c>
      <c r="Y28" s="139">
        <f t="shared" si="21"/>
        <v>0.9606544940430007</v>
      </c>
      <c r="Z28" s="139">
        <f t="shared" si="22"/>
        <v>1</v>
      </c>
      <c r="AA28" s="139" t="str">
        <f t="shared" si="23"/>
        <v>  </v>
      </c>
    </row>
    <row r="29" spans="1:27" ht="14.25">
      <c r="A29" s="10" t="s">
        <v>84</v>
      </c>
      <c r="B29" s="6">
        <f>'1.sz.Bevételi források'!H16</f>
        <v>0</v>
      </c>
      <c r="C29" s="192">
        <f>B29-D29</f>
        <v>0</v>
      </c>
      <c r="D29" s="6">
        <v>0</v>
      </c>
      <c r="E29" s="6"/>
      <c r="F29" s="6">
        <f>'1.sz.Bevételi források'!I16</f>
        <v>200</v>
      </c>
      <c r="G29" s="192">
        <f>F29-H29</f>
        <v>200</v>
      </c>
      <c r="H29" s="6">
        <v>0</v>
      </c>
      <c r="I29" s="6"/>
      <c r="J29" s="139" t="str">
        <f t="shared" si="24"/>
        <v>  </v>
      </c>
      <c r="K29" s="139" t="str">
        <f t="shared" si="17"/>
        <v>  </v>
      </c>
      <c r="L29" s="139" t="str">
        <f t="shared" si="18"/>
        <v>  </v>
      </c>
      <c r="M29" s="139" t="str">
        <f t="shared" si="19"/>
        <v>  </v>
      </c>
      <c r="N29" s="63"/>
      <c r="O29" s="17" t="s">
        <v>90</v>
      </c>
      <c r="P29" s="6">
        <f>'2.szKiadás kiemelt jogcímenként'!H7</f>
        <v>152893</v>
      </c>
      <c r="Q29" s="6">
        <f t="shared" si="25"/>
        <v>152893</v>
      </c>
      <c r="R29" s="192">
        <v>8082</v>
      </c>
      <c r="S29" s="117"/>
      <c r="T29" s="6">
        <f>'2.szKiadás kiemelt jogcímenként'!I7</f>
        <v>144298</v>
      </c>
      <c r="U29" s="6">
        <f t="shared" si="20"/>
        <v>136216</v>
      </c>
      <c r="V29" s="6">
        <v>8082</v>
      </c>
      <c r="W29" s="6"/>
      <c r="X29" s="139">
        <f t="shared" si="26"/>
        <v>0.943784215104681</v>
      </c>
      <c r="Y29" s="139">
        <f t="shared" si="21"/>
        <v>0.8909237178942137</v>
      </c>
      <c r="Z29" s="139">
        <f t="shared" si="22"/>
        <v>1</v>
      </c>
      <c r="AA29" s="139" t="str">
        <f t="shared" si="23"/>
        <v>  </v>
      </c>
    </row>
    <row r="30" spans="1:27" ht="26.25">
      <c r="A30" s="10" t="s">
        <v>85</v>
      </c>
      <c r="B30" s="59">
        <v>448497</v>
      </c>
      <c r="C30" s="192">
        <f>B30-D30</f>
        <v>448497</v>
      </c>
      <c r="D30" s="59">
        <v>0</v>
      </c>
      <c r="E30" s="59"/>
      <c r="F30" s="59">
        <v>447031</v>
      </c>
      <c r="G30" s="59">
        <f>F30-H30</f>
        <v>447031</v>
      </c>
      <c r="H30" s="59">
        <v>0</v>
      </c>
      <c r="I30" s="59"/>
      <c r="J30" s="154">
        <f t="shared" si="24"/>
        <v>0.996731304780188</v>
      </c>
      <c r="K30" s="154">
        <f t="shared" si="17"/>
        <v>0.996731304780188</v>
      </c>
      <c r="L30" s="154" t="str">
        <f t="shared" si="18"/>
        <v>  </v>
      </c>
      <c r="M30" s="154" t="str">
        <f t="shared" si="19"/>
        <v>  </v>
      </c>
      <c r="N30" s="63"/>
      <c r="O30" s="18" t="s">
        <v>94</v>
      </c>
      <c r="P30" s="6">
        <f>'2.szKiadás kiemelt jogcímenként'!H9</f>
        <v>0</v>
      </c>
      <c r="Q30" s="6">
        <f t="shared" si="25"/>
        <v>0</v>
      </c>
      <c r="R30" s="6"/>
      <c r="S30" s="117"/>
      <c r="T30" s="6">
        <f>'2.szKiadás kiemelt jogcímenként'!I9</f>
        <v>0</v>
      </c>
      <c r="U30" s="6">
        <f t="shared" si="20"/>
        <v>0</v>
      </c>
      <c r="V30" s="59"/>
      <c r="W30" s="59"/>
      <c r="X30" s="154" t="str">
        <f t="shared" si="26"/>
        <v>  </v>
      </c>
      <c r="Y30" s="154" t="str">
        <f t="shared" si="21"/>
        <v>  </v>
      </c>
      <c r="Z30" s="154" t="str">
        <f t="shared" si="22"/>
        <v>  </v>
      </c>
      <c r="AA30" s="154" t="str">
        <f t="shared" si="23"/>
        <v>  </v>
      </c>
    </row>
    <row r="31" spans="1:27" ht="14.25">
      <c r="A31" s="10" t="s">
        <v>154</v>
      </c>
      <c r="B31" s="6">
        <f>'1.sz.Bevételi források'!H19</f>
        <v>0</v>
      </c>
      <c r="C31" s="192">
        <f>B31-D31</f>
        <v>0</v>
      </c>
      <c r="D31" s="6">
        <v>0</v>
      </c>
      <c r="E31" s="6"/>
      <c r="F31" s="6">
        <f>'1.sz.Bevételi források'!I19</f>
        <v>0</v>
      </c>
      <c r="G31" s="192">
        <f>F31-H31</f>
        <v>0</v>
      </c>
      <c r="H31" s="6">
        <v>0</v>
      </c>
      <c r="I31" s="6"/>
      <c r="J31" s="139" t="str">
        <f t="shared" si="24"/>
        <v>  </v>
      </c>
      <c r="K31" s="139" t="str">
        <f t="shared" si="17"/>
        <v>  </v>
      </c>
      <c r="L31" s="139" t="str">
        <f t="shared" si="18"/>
        <v>  </v>
      </c>
      <c r="M31" s="139" t="str">
        <f t="shared" si="19"/>
        <v>  </v>
      </c>
      <c r="N31" s="63"/>
      <c r="O31" s="17" t="s">
        <v>91</v>
      </c>
      <c r="P31" s="6">
        <f>'2.szKiadás kiemelt jogcímenként'!H10</f>
        <v>0</v>
      </c>
      <c r="Q31" s="6">
        <f t="shared" si="25"/>
        <v>0</v>
      </c>
      <c r="R31" s="6"/>
      <c r="S31" s="117"/>
      <c r="T31" s="6">
        <f>'2.szKiadás kiemelt jogcímenként'!I10</f>
        <v>0</v>
      </c>
      <c r="U31" s="6">
        <f t="shared" si="20"/>
        <v>0</v>
      </c>
      <c r="V31" s="6"/>
      <c r="W31" s="6"/>
      <c r="X31" s="139" t="str">
        <f t="shared" si="26"/>
        <v>  </v>
      </c>
      <c r="Y31" s="139" t="str">
        <f t="shared" si="21"/>
        <v>  </v>
      </c>
      <c r="Z31" s="139" t="str">
        <f t="shared" si="22"/>
        <v>  </v>
      </c>
      <c r="AA31" s="139" t="str">
        <f t="shared" si="23"/>
        <v>  </v>
      </c>
    </row>
    <row r="32" spans="1:27" ht="14.25">
      <c r="A32" s="10"/>
      <c r="B32" s="6"/>
      <c r="C32" s="6"/>
      <c r="D32" s="6"/>
      <c r="E32" s="6"/>
      <c r="F32" s="6"/>
      <c r="G32" s="6"/>
      <c r="H32" s="6"/>
      <c r="I32" s="6"/>
      <c r="J32" s="139" t="str">
        <f t="shared" si="24"/>
        <v>  </v>
      </c>
      <c r="K32" s="139" t="str">
        <f t="shared" si="17"/>
        <v>  </v>
      </c>
      <c r="L32" s="139" t="str">
        <f t="shared" si="18"/>
        <v>  </v>
      </c>
      <c r="M32" s="139" t="str">
        <f t="shared" si="19"/>
        <v>  </v>
      </c>
      <c r="N32" s="63"/>
      <c r="O32" s="17" t="s">
        <v>97</v>
      </c>
      <c r="P32" s="6">
        <f>'2.szKiadás kiemelt jogcímenként'!H11</f>
        <v>0</v>
      </c>
      <c r="Q32" s="6">
        <f t="shared" si="25"/>
        <v>0</v>
      </c>
      <c r="R32" s="6"/>
      <c r="S32" s="117"/>
      <c r="T32" s="6">
        <f>'2.szKiadás kiemelt jogcímenként'!I11</f>
        <v>0</v>
      </c>
      <c r="U32" s="6">
        <f t="shared" si="20"/>
        <v>0</v>
      </c>
      <c r="V32" s="6"/>
      <c r="W32" s="6"/>
      <c r="X32" s="139" t="str">
        <f t="shared" si="26"/>
        <v>  </v>
      </c>
      <c r="Y32" s="139" t="str">
        <f t="shared" si="21"/>
        <v>  </v>
      </c>
      <c r="Z32" s="139" t="str">
        <f t="shared" si="22"/>
        <v>  </v>
      </c>
      <c r="AA32" s="139" t="str">
        <f t="shared" si="23"/>
        <v>  </v>
      </c>
    </row>
    <row r="33" spans="1:27" ht="14.25">
      <c r="A33" s="119" t="s">
        <v>26</v>
      </c>
      <c r="B33" s="121">
        <f aca="true" t="shared" si="27" ref="B33:I33">SUM(B27:B32)</f>
        <v>506965</v>
      </c>
      <c r="C33" s="121">
        <f t="shared" si="27"/>
        <v>484626</v>
      </c>
      <c r="D33" s="121">
        <f t="shared" si="27"/>
        <v>22339</v>
      </c>
      <c r="E33" s="121">
        <f t="shared" si="27"/>
        <v>0</v>
      </c>
      <c r="F33" s="121">
        <f t="shared" si="27"/>
        <v>505805</v>
      </c>
      <c r="G33" s="121">
        <f t="shared" si="27"/>
        <v>505805</v>
      </c>
      <c r="H33" s="121">
        <f t="shared" si="27"/>
        <v>0</v>
      </c>
      <c r="I33" s="121">
        <f t="shared" si="27"/>
        <v>0</v>
      </c>
      <c r="J33" s="175">
        <f t="shared" si="24"/>
        <v>0.9977118736007416</v>
      </c>
      <c r="K33" s="175">
        <f t="shared" si="17"/>
        <v>1.043701741136464</v>
      </c>
      <c r="L33" s="175">
        <f t="shared" si="18"/>
        <v>0</v>
      </c>
      <c r="M33" s="175" t="str">
        <f t="shared" si="19"/>
        <v>  </v>
      </c>
      <c r="N33" s="63"/>
      <c r="O33" s="120" t="s">
        <v>28</v>
      </c>
      <c r="P33" s="121">
        <f aca="true" t="shared" si="28" ref="P33:W33">SUM(P27:P32)</f>
        <v>530543</v>
      </c>
      <c r="Q33" s="121">
        <f t="shared" si="28"/>
        <v>530543</v>
      </c>
      <c r="R33" s="121">
        <f t="shared" si="28"/>
        <v>13340</v>
      </c>
      <c r="S33" s="121">
        <f t="shared" si="28"/>
        <v>0</v>
      </c>
      <c r="T33" s="121">
        <f t="shared" si="28"/>
        <v>510489</v>
      </c>
      <c r="U33" s="121">
        <f t="shared" si="28"/>
        <v>497149</v>
      </c>
      <c r="V33" s="121">
        <f t="shared" si="28"/>
        <v>13340</v>
      </c>
      <c r="W33" s="121">
        <f t="shared" si="28"/>
        <v>0</v>
      </c>
      <c r="X33" s="175">
        <f t="shared" si="26"/>
        <v>0.962200990306158</v>
      </c>
      <c r="Y33" s="175">
        <f t="shared" si="21"/>
        <v>0.9370569397767947</v>
      </c>
      <c r="Z33" s="175">
        <f t="shared" si="22"/>
        <v>1</v>
      </c>
      <c r="AA33" s="175" t="str">
        <f t="shared" si="23"/>
        <v>  </v>
      </c>
    </row>
    <row r="34" spans="1:27" ht="26.25">
      <c r="A34" s="10" t="s">
        <v>155</v>
      </c>
      <c r="B34" s="6">
        <f>'1.sz.Bevételi források'!H22</f>
        <v>0</v>
      </c>
      <c r="C34" s="6">
        <f>B34</f>
        <v>0</v>
      </c>
      <c r="D34" s="6"/>
      <c r="E34" s="6"/>
      <c r="F34" s="6">
        <f>'1.sz.Bevételi források'!I22</f>
        <v>0</v>
      </c>
      <c r="G34" s="6">
        <f>F34</f>
        <v>0</v>
      </c>
      <c r="H34" s="6"/>
      <c r="I34" s="6"/>
      <c r="J34" s="139" t="str">
        <f t="shared" si="24"/>
        <v>  </v>
      </c>
      <c r="K34" s="139" t="str">
        <f t="shared" si="17"/>
        <v>  </v>
      </c>
      <c r="L34" s="139" t="str">
        <f t="shared" si="18"/>
        <v>  </v>
      </c>
      <c r="M34" s="139" t="str">
        <f t="shared" si="19"/>
        <v>  </v>
      </c>
      <c r="N34" s="63"/>
      <c r="O34" s="60" t="s">
        <v>93</v>
      </c>
      <c r="P34" s="6">
        <f>'2.szKiadás kiemelt jogcímenként'!H18</f>
        <v>0</v>
      </c>
      <c r="Q34" s="6">
        <f t="shared" si="25"/>
        <v>0</v>
      </c>
      <c r="R34" s="6"/>
      <c r="S34" s="117"/>
      <c r="T34" s="6">
        <f>'2.szKiadás kiemelt jogcímenként'!I18</f>
        <v>0</v>
      </c>
      <c r="U34" s="6"/>
      <c r="V34" s="6"/>
      <c r="W34" s="6"/>
      <c r="X34" s="139" t="str">
        <f t="shared" si="26"/>
        <v>  </v>
      </c>
      <c r="Y34" s="139" t="str">
        <f t="shared" si="21"/>
        <v>  </v>
      </c>
      <c r="Z34" s="139" t="str">
        <f t="shared" si="22"/>
        <v>  </v>
      </c>
      <c r="AA34" s="139" t="str">
        <f t="shared" si="23"/>
        <v>  </v>
      </c>
    </row>
    <row r="35" spans="1:27" ht="14.25">
      <c r="A35" s="10" t="s">
        <v>156</v>
      </c>
      <c r="B35" s="6">
        <f>'1.sz.Bevételi források'!H30</f>
        <v>0</v>
      </c>
      <c r="C35" s="6">
        <f>B35</f>
        <v>0</v>
      </c>
      <c r="D35" s="6"/>
      <c r="E35" s="6"/>
      <c r="F35" s="6">
        <f>'1.sz.Bevételi források'!I30</f>
        <v>0</v>
      </c>
      <c r="G35" s="6">
        <f>F35</f>
        <v>0</v>
      </c>
      <c r="H35" s="6"/>
      <c r="I35" s="6"/>
      <c r="J35" s="139" t="str">
        <f t="shared" si="24"/>
        <v>  </v>
      </c>
      <c r="K35" s="139" t="str">
        <f t="shared" si="17"/>
        <v>  </v>
      </c>
      <c r="L35" s="139" t="str">
        <f t="shared" si="18"/>
        <v>  </v>
      </c>
      <c r="M35" s="139" t="str">
        <f t="shared" si="19"/>
        <v>  </v>
      </c>
      <c r="N35" s="63"/>
      <c r="O35" s="60" t="s">
        <v>92</v>
      </c>
      <c r="P35" s="6">
        <f>'2.szKiadás kiemelt jogcímenként'!H17</f>
        <v>0</v>
      </c>
      <c r="Q35" s="6">
        <f t="shared" si="25"/>
        <v>0</v>
      </c>
      <c r="R35" s="6"/>
      <c r="S35" s="117"/>
      <c r="T35" s="6">
        <f>'2.szKiadás kiemelt jogcímenként'!I17</f>
        <v>0</v>
      </c>
      <c r="U35" s="6"/>
      <c r="V35" s="6"/>
      <c r="W35" s="6"/>
      <c r="X35" s="139" t="str">
        <f t="shared" si="26"/>
        <v>  </v>
      </c>
      <c r="Y35" s="139" t="str">
        <f t="shared" si="21"/>
        <v>  </v>
      </c>
      <c r="Z35" s="139" t="str">
        <f t="shared" si="22"/>
        <v>  </v>
      </c>
      <c r="AA35" s="139" t="str">
        <f t="shared" si="23"/>
        <v>  </v>
      </c>
    </row>
    <row r="36" spans="1:27" ht="14.25">
      <c r="A36" s="10" t="s">
        <v>86</v>
      </c>
      <c r="B36" s="6">
        <f>'1.sz.Bevételi források'!H34</f>
        <v>0</v>
      </c>
      <c r="C36" s="6">
        <f>B36</f>
        <v>0</v>
      </c>
      <c r="D36" s="6"/>
      <c r="E36" s="6"/>
      <c r="F36" s="6">
        <f>'1.sz.Bevételi források'!I34</f>
        <v>0</v>
      </c>
      <c r="G36" s="6">
        <f>F36</f>
        <v>0</v>
      </c>
      <c r="H36" s="6"/>
      <c r="I36" s="6"/>
      <c r="J36" s="139" t="str">
        <f t="shared" si="24"/>
        <v>  </v>
      </c>
      <c r="K36" s="139" t="str">
        <f t="shared" si="17"/>
        <v>  </v>
      </c>
      <c r="L36" s="139" t="str">
        <f t="shared" si="18"/>
        <v>  </v>
      </c>
      <c r="M36" s="139" t="str">
        <f t="shared" si="19"/>
        <v>  </v>
      </c>
      <c r="N36" s="63"/>
      <c r="O36" s="60" t="s">
        <v>95</v>
      </c>
      <c r="P36" s="6">
        <f>'2.szKiadás kiemelt jogcímenként'!H14</f>
        <v>3095</v>
      </c>
      <c r="Q36" s="6">
        <f t="shared" si="25"/>
        <v>3095</v>
      </c>
      <c r="R36" s="6"/>
      <c r="S36" s="117"/>
      <c r="T36" s="6">
        <f>'2.szKiadás kiemelt jogcímenként'!I14</f>
        <v>3092</v>
      </c>
      <c r="U36" s="6"/>
      <c r="V36" s="6"/>
      <c r="W36" s="6"/>
      <c r="X36" s="139">
        <f t="shared" si="26"/>
        <v>0.9990306946688207</v>
      </c>
      <c r="Y36" s="139">
        <f t="shared" si="21"/>
        <v>0</v>
      </c>
      <c r="Z36" s="139" t="str">
        <f t="shared" si="22"/>
        <v>  </v>
      </c>
      <c r="AA36" s="139" t="str">
        <f t="shared" si="23"/>
        <v>  </v>
      </c>
    </row>
    <row r="37" spans="1:27" ht="14.25">
      <c r="A37" s="10"/>
      <c r="B37" s="6"/>
      <c r="C37" s="6"/>
      <c r="D37" s="6"/>
      <c r="E37" s="6"/>
      <c r="F37" s="6"/>
      <c r="G37" s="6"/>
      <c r="H37" s="6"/>
      <c r="I37" s="6"/>
      <c r="J37" s="139" t="str">
        <f t="shared" si="24"/>
        <v>  </v>
      </c>
      <c r="K37" s="139" t="str">
        <f t="shared" si="17"/>
        <v>  </v>
      </c>
      <c r="L37" s="139" t="str">
        <f t="shared" si="18"/>
        <v>  </v>
      </c>
      <c r="M37" s="139" t="str">
        <f t="shared" si="19"/>
        <v>  </v>
      </c>
      <c r="N37" s="63"/>
      <c r="O37" s="60" t="s">
        <v>96</v>
      </c>
      <c r="P37" s="6">
        <f>'2.szKiadás kiemelt jogcímenként'!H15</f>
        <v>0</v>
      </c>
      <c r="Q37" s="6">
        <f t="shared" si="25"/>
        <v>0</v>
      </c>
      <c r="R37" s="6"/>
      <c r="S37" s="117"/>
      <c r="T37" s="6">
        <f>'2.szKiadás kiemelt jogcímenként'!I15</f>
        <v>0</v>
      </c>
      <c r="U37" s="6"/>
      <c r="V37" s="6"/>
      <c r="W37" s="6"/>
      <c r="X37" s="139" t="str">
        <f t="shared" si="26"/>
        <v>  </v>
      </c>
      <c r="Y37" s="139" t="str">
        <f t="shared" si="21"/>
        <v>  </v>
      </c>
      <c r="Z37" s="139" t="str">
        <f t="shared" si="22"/>
        <v>  </v>
      </c>
      <c r="AA37" s="139" t="str">
        <f t="shared" si="23"/>
        <v>  </v>
      </c>
    </row>
    <row r="38" spans="1:27" ht="14.25">
      <c r="A38" s="119" t="s">
        <v>31</v>
      </c>
      <c r="B38" s="121">
        <f aca="true" t="shared" si="29" ref="B38:I38">SUM(B34:B37)</f>
        <v>0</v>
      </c>
      <c r="C38" s="121">
        <f t="shared" si="29"/>
        <v>0</v>
      </c>
      <c r="D38" s="121">
        <f t="shared" si="29"/>
        <v>0</v>
      </c>
      <c r="E38" s="121">
        <f t="shared" si="29"/>
        <v>0</v>
      </c>
      <c r="F38" s="121">
        <f t="shared" si="29"/>
        <v>0</v>
      </c>
      <c r="G38" s="121">
        <f t="shared" si="29"/>
        <v>0</v>
      </c>
      <c r="H38" s="121">
        <f t="shared" si="29"/>
        <v>0</v>
      </c>
      <c r="I38" s="121">
        <f t="shared" si="29"/>
        <v>0</v>
      </c>
      <c r="J38" s="175" t="str">
        <f t="shared" si="24"/>
        <v>  </v>
      </c>
      <c r="K38" s="175" t="str">
        <f t="shared" si="17"/>
        <v>  </v>
      </c>
      <c r="L38" s="175" t="str">
        <f t="shared" si="18"/>
        <v>  </v>
      </c>
      <c r="M38" s="175" t="str">
        <f t="shared" si="19"/>
        <v>  </v>
      </c>
      <c r="N38" s="63"/>
      <c r="O38" s="120" t="s">
        <v>103</v>
      </c>
      <c r="P38" s="121">
        <f aca="true" t="shared" si="30" ref="P38:W38">SUM(P34:P37)</f>
        <v>3095</v>
      </c>
      <c r="Q38" s="121">
        <f t="shared" si="30"/>
        <v>3095</v>
      </c>
      <c r="R38" s="121">
        <f t="shared" si="30"/>
        <v>0</v>
      </c>
      <c r="S38" s="121">
        <f t="shared" si="30"/>
        <v>0</v>
      </c>
      <c r="T38" s="121">
        <f>SUM(T34:T37)</f>
        <v>3092</v>
      </c>
      <c r="U38" s="121">
        <f t="shared" si="30"/>
        <v>0</v>
      </c>
      <c r="V38" s="121">
        <f t="shared" si="30"/>
        <v>0</v>
      </c>
      <c r="W38" s="121">
        <f t="shared" si="30"/>
        <v>0</v>
      </c>
      <c r="X38" s="175">
        <f>IF(P38&gt;0,T38/P38,"  ")</f>
        <v>0.9990306946688207</v>
      </c>
      <c r="Y38" s="175">
        <f t="shared" si="21"/>
        <v>0</v>
      </c>
      <c r="Z38" s="175" t="str">
        <f t="shared" si="22"/>
        <v>  </v>
      </c>
      <c r="AA38" s="175" t="str">
        <f t="shared" si="23"/>
        <v>  </v>
      </c>
    </row>
    <row r="39" spans="1:27" ht="14.25">
      <c r="A39" s="10" t="s">
        <v>87</v>
      </c>
      <c r="B39" s="6">
        <f>'1.sz.Bevételi források'!H39</f>
        <v>29308</v>
      </c>
      <c r="C39" s="192">
        <f>B39-D39</f>
        <v>2953</v>
      </c>
      <c r="D39" s="6">
        <v>26355</v>
      </c>
      <c r="E39" s="6"/>
      <c r="F39" s="6">
        <f>'1.sz.Bevételi források'!I39</f>
        <v>29308</v>
      </c>
      <c r="G39" s="59">
        <f>F39-H39</f>
        <v>0</v>
      </c>
      <c r="H39" s="6">
        <v>29308</v>
      </c>
      <c r="I39" s="6"/>
      <c r="J39" s="139">
        <f t="shared" si="24"/>
        <v>1</v>
      </c>
      <c r="K39" s="139">
        <f t="shared" si="17"/>
        <v>0</v>
      </c>
      <c r="L39" s="139">
        <f t="shared" si="18"/>
        <v>1.1120470498956554</v>
      </c>
      <c r="M39" s="139" t="str">
        <f t="shared" si="19"/>
        <v>  </v>
      </c>
      <c r="N39" s="63"/>
      <c r="O39" s="124" t="s">
        <v>533</v>
      </c>
      <c r="P39" s="126">
        <f>'2.szKiadás kiemelt jogcímenként'!H20</f>
        <v>2635</v>
      </c>
      <c r="Q39" s="126"/>
      <c r="R39" s="126">
        <v>2635</v>
      </c>
      <c r="S39" s="127"/>
      <c r="T39" s="126"/>
      <c r="U39" s="6"/>
      <c r="V39" s="6"/>
      <c r="W39" s="6"/>
      <c r="X39" s="176">
        <f>IF(P39&gt;0,T39/P39,"  ")</f>
        <v>0</v>
      </c>
      <c r="Y39" s="176" t="str">
        <f t="shared" si="21"/>
        <v>  </v>
      </c>
      <c r="Z39" s="176">
        <f t="shared" si="22"/>
        <v>0</v>
      </c>
      <c r="AA39" s="176" t="str">
        <f t="shared" si="23"/>
        <v>  </v>
      </c>
    </row>
    <row r="40" spans="1:27" ht="15" thickBot="1">
      <c r="A40" s="43" t="s">
        <v>16</v>
      </c>
      <c r="B40" s="44">
        <f>SUM(B27:B39)-B33-B38</f>
        <v>536273</v>
      </c>
      <c r="C40" s="44">
        <f>SUM(C27:C39)-C33-C38</f>
        <v>487579</v>
      </c>
      <c r="D40" s="44">
        <f aca="true" t="shared" si="31" ref="D40:I40">SUM(D27:D39)-D33-D38</f>
        <v>48694</v>
      </c>
      <c r="E40" s="44">
        <f t="shared" si="31"/>
        <v>0</v>
      </c>
      <c r="F40" s="44">
        <f t="shared" si="31"/>
        <v>535113</v>
      </c>
      <c r="G40" s="44">
        <f t="shared" si="31"/>
        <v>505805</v>
      </c>
      <c r="H40" s="44">
        <f t="shared" si="31"/>
        <v>29308</v>
      </c>
      <c r="I40" s="44">
        <f t="shared" si="31"/>
        <v>0</v>
      </c>
      <c r="J40" s="158">
        <f t="shared" si="24"/>
        <v>0.997836922612177</v>
      </c>
      <c r="K40" s="158">
        <f t="shared" si="17"/>
        <v>1.0373806090910396</v>
      </c>
      <c r="L40" s="158">
        <f t="shared" si="18"/>
        <v>0.6018811352528032</v>
      </c>
      <c r="M40" s="158" t="str">
        <f t="shared" si="19"/>
        <v>  </v>
      </c>
      <c r="N40" s="61"/>
      <c r="O40" s="46" t="s">
        <v>16</v>
      </c>
      <c r="P40" s="44">
        <f>P33+P38+P39</f>
        <v>536273</v>
      </c>
      <c r="Q40" s="44">
        <f>Q33+Q38+Q39</f>
        <v>533638</v>
      </c>
      <c r="R40" s="44">
        <f>R33+R38+R39</f>
        <v>15975</v>
      </c>
      <c r="S40" s="44">
        <f>S33+S38</f>
        <v>0</v>
      </c>
      <c r="T40" s="44">
        <f>T33+T38</f>
        <v>513581</v>
      </c>
      <c r="U40" s="44">
        <f>U33+U38</f>
        <v>497149</v>
      </c>
      <c r="V40" s="44">
        <f>V33+V38</f>
        <v>13340</v>
      </c>
      <c r="W40" s="44">
        <f>W33+W38</f>
        <v>0</v>
      </c>
      <c r="X40" s="158">
        <f t="shared" si="26"/>
        <v>0.9576857309616558</v>
      </c>
      <c r="Y40" s="158">
        <f t="shared" si="21"/>
        <v>0.9316221858263467</v>
      </c>
      <c r="Z40" s="158">
        <f t="shared" si="22"/>
        <v>0.8350547730829421</v>
      </c>
      <c r="AA40" s="158" t="str">
        <f t="shared" si="23"/>
        <v>  </v>
      </c>
    </row>
    <row r="43" ht="14.25">
      <c r="T43" s="1"/>
    </row>
  </sheetData>
  <sheetProtection/>
  <mergeCells count="12">
    <mergeCell ref="F25:I25"/>
    <mergeCell ref="J25:M25"/>
    <mergeCell ref="T5:W5"/>
    <mergeCell ref="X5:AA5"/>
    <mergeCell ref="T25:W25"/>
    <mergeCell ref="X25:AA25"/>
    <mergeCell ref="B5:E5"/>
    <mergeCell ref="P5:S5"/>
    <mergeCell ref="B25:E25"/>
    <mergeCell ref="P25:S25"/>
    <mergeCell ref="J5:M5"/>
    <mergeCell ref="F5:I5"/>
  </mergeCells>
  <printOptions/>
  <pageMargins left="0.7" right="0.7" top="0.75" bottom="0.75" header="0.3" footer="0.3"/>
  <pageSetup horizontalDpi="600" verticalDpi="600" orientation="landscape" paperSize="9" scale="62" r:id="rId4"/>
  <headerFooter>
    <oddHeader>&amp;L&amp;G&amp;C.../2021 (V.28.) számú határozat
a Marcali Kistérségi Többcélú Társulás
2020. évi költségvetésének teljesítéséről</oddHeader>
    <oddFooter>&amp;C&amp;P</oddFooter>
  </headerFooter>
  <colBreaks count="1" manualBreakCount="1">
    <brk id="13" max="65535" man="1"/>
  </colBreaks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72"/>
  <sheetViews>
    <sheetView workbookViewId="0" topLeftCell="A45">
      <selection activeCell="B70" sqref="B70"/>
    </sheetView>
  </sheetViews>
  <sheetFormatPr defaultColWidth="9.140625" defaultRowHeight="15"/>
  <cols>
    <col min="1" max="1" width="68.00390625" style="0" customWidth="1"/>
    <col min="2" max="4" width="11.28125" style="0" customWidth="1"/>
    <col min="5" max="5" width="10.28125" style="0" customWidth="1"/>
    <col min="6" max="6" width="11.8515625" style="0" customWidth="1"/>
    <col min="7" max="7" width="9.28125" style="0" bestFit="1" customWidth="1"/>
    <col min="8" max="8" width="9.28125" style="0" customWidth="1"/>
    <col min="9" max="9" width="11.421875" style="0" customWidth="1"/>
    <col min="10" max="10" width="9.28125" style="0" customWidth="1"/>
    <col min="11" max="11" width="13.28125" style="0" customWidth="1"/>
    <col min="12" max="12" width="14.28125" style="0" customWidth="1"/>
    <col min="13" max="13" width="11.421875" style="0" customWidth="1"/>
  </cols>
  <sheetData>
    <row r="1" spans="1:13" ht="15" thickBot="1">
      <c r="A1" s="4" t="s">
        <v>182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6" t="s">
        <v>20</v>
      </c>
    </row>
    <row r="2" spans="1:13" ht="39">
      <c r="A2" s="208"/>
      <c r="B2" s="424" t="s">
        <v>183</v>
      </c>
      <c r="C2" s="424"/>
      <c r="D2" s="424"/>
      <c r="E2" s="424"/>
      <c r="F2" s="424"/>
      <c r="G2" s="424"/>
      <c r="H2" s="424"/>
      <c r="I2" s="424"/>
      <c r="J2" s="424"/>
      <c r="K2" s="209" t="s">
        <v>184</v>
      </c>
      <c r="L2" s="209" t="s">
        <v>150</v>
      </c>
      <c r="M2" s="425" t="s">
        <v>16</v>
      </c>
    </row>
    <row r="3" spans="1:13" ht="15" customHeight="1">
      <c r="A3" s="420"/>
      <c r="B3" s="421" t="s">
        <v>185</v>
      </c>
      <c r="C3" s="421" t="s">
        <v>186</v>
      </c>
      <c r="D3" s="422" t="s">
        <v>98</v>
      </c>
      <c r="E3" s="422" t="s">
        <v>187</v>
      </c>
      <c r="F3" s="421" t="s">
        <v>188</v>
      </c>
      <c r="G3" s="421" t="s">
        <v>189</v>
      </c>
      <c r="H3" s="421" t="s">
        <v>42</v>
      </c>
      <c r="I3" s="422" t="s">
        <v>507</v>
      </c>
      <c r="J3" s="422" t="s">
        <v>508</v>
      </c>
      <c r="K3" s="421" t="s">
        <v>578</v>
      </c>
      <c r="L3" s="421" t="s">
        <v>190</v>
      </c>
      <c r="M3" s="426"/>
    </row>
    <row r="4" spans="1:13" ht="46.5" customHeight="1">
      <c r="A4" s="420"/>
      <c r="B4" s="421"/>
      <c r="C4" s="421"/>
      <c r="D4" s="423"/>
      <c r="E4" s="423"/>
      <c r="F4" s="421"/>
      <c r="G4" s="421"/>
      <c r="H4" s="421"/>
      <c r="I4" s="423"/>
      <c r="J4" s="423"/>
      <c r="K4" s="421"/>
      <c r="L4" s="421"/>
      <c r="M4" s="426"/>
    </row>
    <row r="5" spans="1:13" ht="14.25">
      <c r="A5" s="12" t="s">
        <v>2</v>
      </c>
      <c r="B5" s="210">
        <f>B6</f>
        <v>0</v>
      </c>
      <c r="C5" s="210">
        <f>C6</f>
        <v>0</v>
      </c>
      <c r="D5" s="210">
        <f>D6</f>
        <v>0</v>
      </c>
      <c r="E5" s="210">
        <f aca="true" t="shared" si="0" ref="E5:M5">E6</f>
        <v>1</v>
      </c>
      <c r="F5" s="210">
        <f t="shared" si="0"/>
        <v>0</v>
      </c>
      <c r="G5" s="210">
        <f t="shared" si="0"/>
        <v>0</v>
      </c>
      <c r="H5" s="210">
        <f t="shared" si="0"/>
        <v>0</v>
      </c>
      <c r="I5" s="210">
        <f t="shared" si="0"/>
        <v>0</v>
      </c>
      <c r="J5" s="210">
        <f t="shared" si="0"/>
        <v>0</v>
      </c>
      <c r="K5" s="210">
        <f t="shared" si="0"/>
        <v>0</v>
      </c>
      <c r="L5" s="210">
        <f t="shared" si="0"/>
        <v>0</v>
      </c>
      <c r="M5" s="211">
        <f t="shared" si="0"/>
        <v>1</v>
      </c>
    </row>
    <row r="6" spans="1:16" ht="14.25">
      <c r="A6" s="5" t="s">
        <v>3</v>
      </c>
      <c r="B6" s="212"/>
      <c r="C6" s="212"/>
      <c r="D6" s="212"/>
      <c r="E6" s="212">
        <v>1</v>
      </c>
      <c r="F6" s="212"/>
      <c r="G6" s="212"/>
      <c r="H6" s="212"/>
      <c r="I6" s="212"/>
      <c r="J6" s="212"/>
      <c r="K6" s="212"/>
      <c r="L6" s="213"/>
      <c r="M6" s="214">
        <f>SUM(B6:L6)</f>
        <v>1</v>
      </c>
      <c r="P6" s="1"/>
    </row>
    <row r="7" spans="1:13" ht="14.25">
      <c r="A7" s="5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3"/>
      <c r="M7" s="214">
        <f>SUM(B7:L7)</f>
        <v>0</v>
      </c>
    </row>
    <row r="8" spans="1:13" ht="14.25">
      <c r="A8" s="12" t="s">
        <v>126</v>
      </c>
      <c r="B8" s="210">
        <f>SUM(B9:B14)</f>
        <v>306339</v>
      </c>
      <c r="C8" s="210">
        <f>SUM(C9:C14)</f>
        <v>451509</v>
      </c>
      <c r="D8" s="210">
        <f>SUM(D9:D14)</f>
        <v>17976</v>
      </c>
      <c r="E8" s="210">
        <f aca="true" t="shared" si="1" ref="E8:L8">SUM(E9:E14)</f>
        <v>1803</v>
      </c>
      <c r="F8" s="210">
        <f t="shared" si="1"/>
        <v>1532</v>
      </c>
      <c r="G8" s="210">
        <f t="shared" si="1"/>
        <v>46750</v>
      </c>
      <c r="H8" s="210">
        <f>SUM(H9:H14)</f>
        <v>0</v>
      </c>
      <c r="I8" s="210">
        <f t="shared" si="1"/>
        <v>41981</v>
      </c>
      <c r="J8" s="210">
        <f t="shared" si="1"/>
        <v>0</v>
      </c>
      <c r="K8" s="210">
        <f t="shared" si="1"/>
        <v>322</v>
      </c>
      <c r="L8" s="210">
        <f t="shared" si="1"/>
        <v>5537</v>
      </c>
      <c r="M8" s="211">
        <f>SUM(B8:L8)</f>
        <v>873749</v>
      </c>
    </row>
    <row r="9" spans="1:16" ht="14.25">
      <c r="A9" s="5" t="s">
        <v>130</v>
      </c>
      <c r="B9" s="215"/>
      <c r="C9" s="215"/>
      <c r="D9" s="215"/>
      <c r="E9" s="215"/>
      <c r="F9" s="212">
        <v>1532</v>
      </c>
      <c r="G9" s="212">
        <v>45828</v>
      </c>
      <c r="H9" s="215"/>
      <c r="I9" s="215"/>
      <c r="J9" s="215"/>
      <c r="K9" s="215"/>
      <c r="L9" s="216"/>
      <c r="M9" s="217">
        <f>SUM(B9:L9)</f>
        <v>47360</v>
      </c>
      <c r="P9" s="1"/>
    </row>
    <row r="10" spans="1:13" ht="14.25">
      <c r="A10" s="5" t="s">
        <v>131</v>
      </c>
      <c r="B10" s="212"/>
      <c r="C10" s="212"/>
      <c r="D10" s="212"/>
      <c r="E10" s="212"/>
      <c r="F10" s="212"/>
      <c r="G10" s="212"/>
      <c r="H10" s="212"/>
      <c r="I10" s="212">
        <v>41981</v>
      </c>
      <c r="J10" s="212"/>
      <c r="K10" s="212"/>
      <c r="L10" s="213"/>
      <c r="M10" s="214">
        <f aca="true" t="shared" si="2" ref="M10:M68">SUM(B10:L10)</f>
        <v>41981</v>
      </c>
    </row>
    <row r="11" spans="1:17" ht="14.25">
      <c r="A11" s="5" t="s">
        <v>132</v>
      </c>
      <c r="B11" s="212">
        <v>301974</v>
      </c>
      <c r="C11" s="212">
        <v>451509</v>
      </c>
      <c r="D11" s="212">
        <v>17976</v>
      </c>
      <c r="E11" s="212">
        <v>1803</v>
      </c>
      <c r="F11" s="212"/>
      <c r="G11" s="212">
        <v>922</v>
      </c>
      <c r="H11" s="212"/>
      <c r="I11" s="212"/>
      <c r="J11" s="212"/>
      <c r="K11" s="212">
        <v>322</v>
      </c>
      <c r="L11" s="213">
        <v>5537</v>
      </c>
      <c r="M11" s="214">
        <f t="shared" si="2"/>
        <v>780043</v>
      </c>
      <c r="Q11" s="1"/>
    </row>
    <row r="12" spans="1:13" ht="14.25">
      <c r="A12" s="5" t="s">
        <v>133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3"/>
      <c r="M12" s="218">
        <f t="shared" si="2"/>
        <v>0</v>
      </c>
    </row>
    <row r="13" spans="1:13" ht="14.25">
      <c r="A13" s="5" t="s">
        <v>134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3"/>
      <c r="M13" s="214">
        <f t="shared" si="2"/>
        <v>0</v>
      </c>
    </row>
    <row r="14" spans="1:13" ht="14.25">
      <c r="A14" s="5" t="s">
        <v>135</v>
      </c>
      <c r="B14" s="212">
        <v>4365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214">
        <f t="shared" si="2"/>
        <v>4365</v>
      </c>
    </row>
    <row r="15" spans="1:13" ht="14.25">
      <c r="A15" s="5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3"/>
      <c r="M15" s="214">
        <f t="shared" si="2"/>
        <v>0</v>
      </c>
    </row>
    <row r="16" spans="1:13" ht="14.25">
      <c r="A16" s="12" t="s">
        <v>127</v>
      </c>
      <c r="B16" s="210">
        <f aca="true" t="shared" si="3" ref="B16:L16">SUM(B17:B17)</f>
        <v>0</v>
      </c>
      <c r="C16" s="210">
        <f t="shared" si="3"/>
        <v>0</v>
      </c>
      <c r="D16" s="210">
        <f t="shared" si="3"/>
        <v>0</v>
      </c>
      <c r="E16" s="210">
        <f t="shared" si="3"/>
        <v>0</v>
      </c>
      <c r="F16" s="210">
        <f t="shared" si="3"/>
        <v>0</v>
      </c>
      <c r="G16" s="210">
        <f t="shared" si="3"/>
        <v>0</v>
      </c>
      <c r="H16" s="210">
        <f t="shared" si="3"/>
        <v>0</v>
      </c>
      <c r="I16" s="210">
        <f t="shared" si="3"/>
        <v>0</v>
      </c>
      <c r="J16" s="210">
        <f t="shared" si="3"/>
        <v>0</v>
      </c>
      <c r="K16" s="210">
        <f t="shared" si="3"/>
        <v>0</v>
      </c>
      <c r="L16" s="210">
        <f t="shared" si="3"/>
        <v>0</v>
      </c>
      <c r="M16" s="211">
        <f t="shared" si="2"/>
        <v>0</v>
      </c>
    </row>
    <row r="17" spans="1:13" ht="14.25">
      <c r="A17" s="5" t="s">
        <v>143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4">
        <f t="shared" si="2"/>
        <v>0</v>
      </c>
    </row>
    <row r="18" spans="1:13" ht="14.25">
      <c r="A18" s="5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4">
        <f t="shared" si="2"/>
        <v>0</v>
      </c>
    </row>
    <row r="19" spans="1:13" ht="14.25">
      <c r="A19" s="12" t="s">
        <v>128</v>
      </c>
      <c r="B19" s="210">
        <f aca="true" t="shared" si="4" ref="B19:L19">SUM(B20:B20)</f>
        <v>0</v>
      </c>
      <c r="C19" s="210">
        <f t="shared" si="4"/>
        <v>0</v>
      </c>
      <c r="D19" s="210">
        <f t="shared" si="4"/>
        <v>0</v>
      </c>
      <c r="E19" s="210">
        <f t="shared" si="4"/>
        <v>0</v>
      </c>
      <c r="F19" s="210">
        <f t="shared" si="4"/>
        <v>0</v>
      </c>
      <c r="G19" s="210">
        <f t="shared" si="4"/>
        <v>0</v>
      </c>
      <c r="H19" s="210">
        <f t="shared" si="4"/>
        <v>0</v>
      </c>
      <c r="I19" s="210">
        <f t="shared" si="4"/>
        <v>0</v>
      </c>
      <c r="J19" s="210">
        <f t="shared" si="4"/>
        <v>0</v>
      </c>
      <c r="K19" s="210">
        <f t="shared" si="4"/>
        <v>0</v>
      </c>
      <c r="L19" s="210">
        <f t="shared" si="4"/>
        <v>0</v>
      </c>
      <c r="M19" s="211">
        <f t="shared" si="2"/>
        <v>0</v>
      </c>
    </row>
    <row r="20" spans="1:13" ht="14.25">
      <c r="A20" s="5" t="s">
        <v>148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4">
        <f t="shared" si="2"/>
        <v>0</v>
      </c>
    </row>
    <row r="21" spans="1:13" ht="14.25">
      <c r="A21" s="5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4">
        <f t="shared" si="2"/>
        <v>0</v>
      </c>
    </row>
    <row r="22" spans="1:13" ht="14.25">
      <c r="A22" s="12" t="s">
        <v>129</v>
      </c>
      <c r="B22" s="210">
        <f>SUM(B23:B28)</f>
        <v>0</v>
      </c>
      <c r="C22" s="210">
        <f>SUM(C23:C28)</f>
        <v>0</v>
      </c>
      <c r="D22" s="210">
        <f>SUM(D23:D28)</f>
        <v>0</v>
      </c>
      <c r="E22" s="210">
        <f aca="true" t="shared" si="5" ref="E22:K22">SUM(E23:E28)</f>
        <v>0</v>
      </c>
      <c r="F22" s="210">
        <f t="shared" si="5"/>
        <v>0</v>
      </c>
      <c r="G22" s="210">
        <f t="shared" si="5"/>
        <v>0</v>
      </c>
      <c r="H22" s="210">
        <f>SUM(H23:H28)</f>
        <v>0</v>
      </c>
      <c r="I22" s="210">
        <f>SUM(I23:I28)</f>
        <v>0</v>
      </c>
      <c r="J22" s="210">
        <f>SUM(J23:J28)</f>
        <v>0</v>
      </c>
      <c r="K22" s="210">
        <f t="shared" si="5"/>
        <v>0</v>
      </c>
      <c r="L22" s="210">
        <f>SUM(L23:L28)</f>
        <v>0</v>
      </c>
      <c r="M22" s="211">
        <f t="shared" si="2"/>
        <v>0</v>
      </c>
    </row>
    <row r="23" spans="1:13" ht="14.25">
      <c r="A23" s="5" t="s">
        <v>136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4">
        <f t="shared" si="2"/>
        <v>0</v>
      </c>
    </row>
    <row r="24" spans="1:13" ht="14.25">
      <c r="A24" s="5" t="s">
        <v>137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4">
        <f t="shared" si="2"/>
        <v>0</v>
      </c>
    </row>
    <row r="25" spans="1:13" ht="14.25">
      <c r="A25" s="5" t="s">
        <v>138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4">
        <f t="shared" si="2"/>
        <v>0</v>
      </c>
    </row>
    <row r="26" spans="1:13" ht="14.25">
      <c r="A26" s="5" t="s">
        <v>139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4">
        <f t="shared" si="2"/>
        <v>0</v>
      </c>
    </row>
    <row r="27" spans="1:13" ht="14.25">
      <c r="A27" s="5" t="s">
        <v>140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4">
        <f t="shared" si="2"/>
        <v>0</v>
      </c>
    </row>
    <row r="28" spans="1:13" ht="14.25">
      <c r="A28" s="5" t="s">
        <v>141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4">
        <f t="shared" si="2"/>
        <v>0</v>
      </c>
    </row>
    <row r="29" spans="1:13" ht="14.25">
      <c r="A29" s="5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4">
        <f t="shared" si="2"/>
        <v>0</v>
      </c>
    </row>
    <row r="30" spans="1:13" ht="14.25">
      <c r="A30" s="12" t="s">
        <v>142</v>
      </c>
      <c r="B30" s="219">
        <f>SUM(B31:B32)</f>
        <v>0</v>
      </c>
      <c r="C30" s="219">
        <f>SUM(C31:C32)</f>
        <v>0</v>
      </c>
      <c r="D30" s="219">
        <f>SUM(D31:D32)</f>
        <v>0</v>
      </c>
      <c r="E30" s="219">
        <f aca="true" t="shared" si="6" ref="E30:K30">SUM(E31:E32)</f>
        <v>0</v>
      </c>
      <c r="F30" s="219">
        <f t="shared" si="6"/>
        <v>0</v>
      </c>
      <c r="G30" s="219">
        <f t="shared" si="6"/>
        <v>0</v>
      </c>
      <c r="H30" s="219">
        <f>SUM(H31:H32)</f>
        <v>0</v>
      </c>
      <c r="I30" s="219">
        <f t="shared" si="6"/>
        <v>0</v>
      </c>
      <c r="J30" s="219">
        <f t="shared" si="6"/>
        <v>0</v>
      </c>
      <c r="K30" s="219">
        <f t="shared" si="6"/>
        <v>0</v>
      </c>
      <c r="L30" s="219">
        <f>SUM(L31:L32)</f>
        <v>0</v>
      </c>
      <c r="M30" s="211">
        <f t="shared" si="2"/>
        <v>0</v>
      </c>
    </row>
    <row r="31" spans="1:13" ht="14.25">
      <c r="A31" s="5" t="s">
        <v>4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4">
        <f t="shared" si="2"/>
        <v>0</v>
      </c>
    </row>
    <row r="32" spans="1:13" ht="14.25">
      <c r="A32" s="5" t="s">
        <v>123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4">
        <f t="shared" si="2"/>
        <v>0</v>
      </c>
    </row>
    <row r="33" spans="1:13" ht="14.25">
      <c r="A33" s="5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4">
        <f t="shared" si="2"/>
        <v>0</v>
      </c>
    </row>
    <row r="34" spans="1:15" ht="14.25">
      <c r="A34" s="12" t="s">
        <v>144</v>
      </c>
      <c r="B34" s="219">
        <f>B35</f>
        <v>0</v>
      </c>
      <c r="C34" s="219">
        <f>C35</f>
        <v>0</v>
      </c>
      <c r="D34" s="219">
        <f>D35</f>
        <v>0</v>
      </c>
      <c r="E34" s="219">
        <f aca="true" t="shared" si="7" ref="E34:L34">E35</f>
        <v>0</v>
      </c>
      <c r="F34" s="219">
        <f t="shared" si="7"/>
        <v>0</v>
      </c>
      <c r="G34" s="219">
        <f t="shared" si="7"/>
        <v>0</v>
      </c>
      <c r="H34" s="219">
        <f t="shared" si="7"/>
        <v>0</v>
      </c>
      <c r="I34" s="219">
        <f t="shared" si="7"/>
        <v>0</v>
      </c>
      <c r="J34" s="219">
        <f t="shared" si="7"/>
        <v>0</v>
      </c>
      <c r="K34" s="219">
        <f t="shared" si="7"/>
        <v>0</v>
      </c>
      <c r="L34" s="219">
        <f t="shared" si="7"/>
        <v>0</v>
      </c>
      <c r="M34" s="211">
        <f t="shared" si="2"/>
        <v>0</v>
      </c>
      <c r="O34" s="108"/>
    </row>
    <row r="35" spans="1:16" ht="14.25">
      <c r="A35" s="5" t="s">
        <v>145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4">
        <f t="shared" si="2"/>
        <v>0</v>
      </c>
      <c r="O35" s="108"/>
      <c r="P35" s="1"/>
    </row>
    <row r="36" spans="1:15" ht="14.25">
      <c r="A36" s="5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4">
        <f t="shared" si="2"/>
        <v>0</v>
      </c>
      <c r="O36" s="108"/>
    </row>
    <row r="37" spans="1:13" ht="14.25">
      <c r="A37" s="14" t="s">
        <v>146</v>
      </c>
      <c r="B37" s="220">
        <f>B5+B8+B16+B19+B22+B30+B34</f>
        <v>306339</v>
      </c>
      <c r="C37" s="220">
        <f>C5+C8+C16+C19+C22+C30+C34</f>
        <v>451509</v>
      </c>
      <c r="D37" s="220">
        <f>D5+D8+D16+D19+D22+D30+D34</f>
        <v>17976</v>
      </c>
      <c r="E37" s="220">
        <f aca="true" t="shared" si="8" ref="E37:K37">E5+E8+E16+E19+E22+E30+E34</f>
        <v>1804</v>
      </c>
      <c r="F37" s="220">
        <f t="shared" si="8"/>
        <v>1532</v>
      </c>
      <c r="G37" s="220">
        <f t="shared" si="8"/>
        <v>46750</v>
      </c>
      <c r="H37" s="220">
        <f>H5+H8+H16+H19+H22+H30+H34</f>
        <v>0</v>
      </c>
      <c r="I37" s="220">
        <f t="shared" si="8"/>
        <v>41981</v>
      </c>
      <c r="J37" s="220">
        <f t="shared" si="8"/>
        <v>0</v>
      </c>
      <c r="K37" s="220">
        <f t="shared" si="8"/>
        <v>322</v>
      </c>
      <c r="L37" s="220">
        <f>L5+L8+L16+L19+L22+L30+L34</f>
        <v>5537</v>
      </c>
      <c r="M37" s="221">
        <f t="shared" si="2"/>
        <v>873750</v>
      </c>
    </row>
    <row r="38" spans="1:13" ht="14.25">
      <c r="A38" s="5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4">
        <f t="shared" si="2"/>
        <v>0</v>
      </c>
    </row>
    <row r="39" spans="1:13" ht="27">
      <c r="A39" s="14" t="s">
        <v>147</v>
      </c>
      <c r="B39" s="220">
        <f>B40+B43</f>
        <v>6974</v>
      </c>
      <c r="C39" s="220">
        <f>C40+C43</f>
        <v>0</v>
      </c>
      <c r="D39" s="220">
        <f>D40+D43</f>
        <v>0</v>
      </c>
      <c r="E39" s="220">
        <f aca="true" t="shared" si="9" ref="E39:K39">E40+E43</f>
        <v>17043</v>
      </c>
      <c r="F39" s="220">
        <f t="shared" si="9"/>
        <v>0</v>
      </c>
      <c r="G39" s="220">
        <f t="shared" si="9"/>
        <v>9421</v>
      </c>
      <c r="H39" s="220">
        <f>H40+H43</f>
        <v>0</v>
      </c>
      <c r="I39" s="220">
        <f>I40+I43</f>
        <v>673</v>
      </c>
      <c r="J39" s="220">
        <f>J40+J43</f>
        <v>43640</v>
      </c>
      <c r="K39" s="220">
        <f t="shared" si="9"/>
        <v>0</v>
      </c>
      <c r="L39" s="220">
        <f>L40+L43</f>
        <v>34</v>
      </c>
      <c r="M39" s="221">
        <f t="shared" si="2"/>
        <v>77785</v>
      </c>
    </row>
    <row r="40" spans="1:16" ht="27">
      <c r="A40" s="7" t="s">
        <v>6</v>
      </c>
      <c r="B40" s="222">
        <f>SUM(B41:B42)</f>
        <v>6974</v>
      </c>
      <c r="C40" s="222">
        <f>SUM(C41:C42)</f>
        <v>0</v>
      </c>
      <c r="D40" s="222">
        <f>SUM(D41:D42)</f>
        <v>0</v>
      </c>
      <c r="E40" s="222">
        <f aca="true" t="shared" si="10" ref="E40:L40">SUM(E41:E42)</f>
        <v>17043</v>
      </c>
      <c r="F40" s="222">
        <f t="shared" si="10"/>
        <v>0</v>
      </c>
      <c r="G40" s="215">
        <f t="shared" si="10"/>
        <v>9421</v>
      </c>
      <c r="H40" s="215">
        <f>SUM(H41:H42)</f>
        <v>0</v>
      </c>
      <c r="I40" s="215">
        <f>SUM(I41:I42)</f>
        <v>673</v>
      </c>
      <c r="J40" s="215">
        <f>SUM(J41:J42)</f>
        <v>43640</v>
      </c>
      <c r="K40" s="215">
        <f t="shared" si="10"/>
        <v>0</v>
      </c>
      <c r="L40" s="215">
        <f t="shared" si="10"/>
        <v>34</v>
      </c>
      <c r="M40" s="217">
        <f t="shared" si="2"/>
        <v>77785</v>
      </c>
      <c r="P40" s="1"/>
    </row>
    <row r="41" spans="1:17" ht="14.25">
      <c r="A41" s="5" t="s">
        <v>7</v>
      </c>
      <c r="B41" s="212">
        <v>6974</v>
      </c>
      <c r="C41" s="212"/>
      <c r="D41" s="212"/>
      <c r="E41" s="212">
        <f>7192+17496+2-673-6974</f>
        <v>17043</v>
      </c>
      <c r="F41" s="212"/>
      <c r="G41" s="212">
        <f>9421</f>
        <v>9421</v>
      </c>
      <c r="H41" s="212"/>
      <c r="I41" s="212">
        <v>673</v>
      </c>
      <c r="J41" s="212"/>
      <c r="K41" s="212"/>
      <c r="L41" s="213">
        <v>34</v>
      </c>
      <c r="M41" s="214">
        <f t="shared" si="2"/>
        <v>34145</v>
      </c>
      <c r="P41" s="1"/>
      <c r="Q41" s="1"/>
    </row>
    <row r="42" spans="1:13" ht="14.25">
      <c r="A42" s="5" t="s">
        <v>8</v>
      </c>
      <c r="B42" s="212"/>
      <c r="C42" s="212"/>
      <c r="D42" s="212"/>
      <c r="E42" s="212"/>
      <c r="F42" s="212"/>
      <c r="G42" s="212"/>
      <c r="H42" s="212"/>
      <c r="I42" s="212"/>
      <c r="J42" s="212">
        <v>43640</v>
      </c>
      <c r="K42" s="212"/>
      <c r="L42" s="213"/>
      <c r="M42" s="214">
        <f t="shared" si="2"/>
        <v>43640</v>
      </c>
    </row>
    <row r="43" spans="1:13" ht="14.25">
      <c r="A43" s="7" t="s">
        <v>9</v>
      </c>
      <c r="B43" s="215">
        <f>SUM(B44:B45)</f>
        <v>0</v>
      </c>
      <c r="C43" s="215">
        <f>SUM(C44:C45)</f>
        <v>0</v>
      </c>
      <c r="D43" s="215">
        <f>SUM(D44:D45)</f>
        <v>0</v>
      </c>
      <c r="E43" s="215">
        <f aca="true" t="shared" si="11" ref="E43:L43">SUM(E44:E45)</f>
        <v>0</v>
      </c>
      <c r="F43" s="215">
        <f t="shared" si="11"/>
        <v>0</v>
      </c>
      <c r="G43" s="215">
        <f t="shared" si="11"/>
        <v>0</v>
      </c>
      <c r="H43" s="215">
        <f>SUM(H44:H45)</f>
        <v>0</v>
      </c>
      <c r="I43" s="215">
        <f>SUM(I44:I45)</f>
        <v>0</v>
      </c>
      <c r="J43" s="215">
        <f>SUM(J44:J45)</f>
        <v>0</v>
      </c>
      <c r="K43" s="215">
        <f t="shared" si="11"/>
        <v>0</v>
      </c>
      <c r="L43" s="215">
        <f t="shared" si="11"/>
        <v>0</v>
      </c>
      <c r="M43" s="217">
        <f t="shared" si="2"/>
        <v>0</v>
      </c>
    </row>
    <row r="44" spans="1:13" ht="14.25">
      <c r="A44" s="5" t="s">
        <v>10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3"/>
      <c r="M44" s="214">
        <f t="shared" si="2"/>
        <v>0</v>
      </c>
    </row>
    <row r="45" spans="1:13" ht="14.25">
      <c r="A45" s="5" t="s">
        <v>11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214">
        <f t="shared" si="2"/>
        <v>0</v>
      </c>
    </row>
    <row r="46" spans="1:15" ht="14.25">
      <c r="A46" s="296" t="s">
        <v>499</v>
      </c>
      <c r="B46" s="220">
        <f>B47+B48</f>
        <v>0</v>
      </c>
      <c r="C46" s="220">
        <f aca="true" t="shared" si="12" ref="C46:L46">C47+C48</f>
        <v>0</v>
      </c>
      <c r="D46" s="220">
        <f t="shared" si="12"/>
        <v>0</v>
      </c>
      <c r="E46" s="220">
        <f t="shared" si="12"/>
        <v>0</v>
      </c>
      <c r="F46" s="220">
        <f t="shared" si="12"/>
        <v>0</v>
      </c>
      <c r="G46" s="220">
        <f t="shared" si="12"/>
        <v>0</v>
      </c>
      <c r="H46" s="220">
        <f t="shared" si="12"/>
        <v>0</v>
      </c>
      <c r="I46" s="220">
        <f>I47+I48</f>
        <v>0</v>
      </c>
      <c r="J46" s="220">
        <f t="shared" si="12"/>
        <v>0</v>
      </c>
      <c r="K46" s="220">
        <f t="shared" si="12"/>
        <v>0</v>
      </c>
      <c r="L46" s="220">
        <f t="shared" si="12"/>
        <v>0</v>
      </c>
      <c r="M46" s="221">
        <f>SUM(B46:L46)</f>
        <v>0</v>
      </c>
      <c r="O46" s="1"/>
    </row>
    <row r="47" spans="1:15" ht="14.25">
      <c r="A47" s="7" t="s">
        <v>500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3"/>
      <c r="M47" s="214">
        <f>SUM(B47:L47)</f>
        <v>0</v>
      </c>
      <c r="O47" s="1"/>
    </row>
    <row r="48" spans="1:13" ht="14.25">
      <c r="A48" s="7" t="s">
        <v>501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3"/>
      <c r="M48" s="214">
        <f>SUM(B48:L48)</f>
        <v>0</v>
      </c>
    </row>
    <row r="49" spans="1:13" ht="14.25">
      <c r="A49" s="48" t="s">
        <v>12</v>
      </c>
      <c r="B49" s="223">
        <f>B37+B39+B46</f>
        <v>313313</v>
      </c>
      <c r="C49" s="223">
        <f aca="true" t="shared" si="13" ref="C49:M49">C37+C39+C46</f>
        <v>451509</v>
      </c>
      <c r="D49" s="223">
        <f t="shared" si="13"/>
        <v>17976</v>
      </c>
      <c r="E49" s="223">
        <f t="shared" si="13"/>
        <v>18847</v>
      </c>
      <c r="F49" s="223">
        <f t="shared" si="13"/>
        <v>1532</v>
      </c>
      <c r="G49" s="223">
        <f t="shared" si="13"/>
        <v>56171</v>
      </c>
      <c r="H49" s="223">
        <f t="shared" si="13"/>
        <v>0</v>
      </c>
      <c r="I49" s="223">
        <f t="shared" si="13"/>
        <v>42654</v>
      </c>
      <c r="J49" s="223">
        <f t="shared" si="13"/>
        <v>43640</v>
      </c>
      <c r="K49" s="223">
        <f t="shared" si="13"/>
        <v>322</v>
      </c>
      <c r="L49" s="223">
        <f t="shared" si="13"/>
        <v>5571</v>
      </c>
      <c r="M49" s="223">
        <f t="shared" si="13"/>
        <v>951535</v>
      </c>
    </row>
    <row r="50" spans="1:13" ht="14.25">
      <c r="A50" s="225" t="s">
        <v>27</v>
      </c>
      <c r="B50" s="210">
        <f>SUM(B51:B56)</f>
        <v>313313</v>
      </c>
      <c r="C50" s="210">
        <f aca="true" t="shared" si="14" ref="C50:L50">SUM(C51:C56)</f>
        <v>447030</v>
      </c>
      <c r="D50" s="210">
        <f t="shared" si="14"/>
        <v>17665</v>
      </c>
      <c r="E50" s="210">
        <f t="shared" si="14"/>
        <v>6146</v>
      </c>
      <c r="F50" s="210">
        <f t="shared" si="14"/>
        <v>641</v>
      </c>
      <c r="G50" s="210">
        <f t="shared" si="14"/>
        <v>55278</v>
      </c>
      <c r="H50" s="210">
        <f t="shared" si="14"/>
        <v>0</v>
      </c>
      <c r="I50" s="210">
        <f t="shared" si="14"/>
        <v>42654</v>
      </c>
      <c r="J50" s="210">
        <f t="shared" si="14"/>
        <v>0</v>
      </c>
      <c r="K50" s="210">
        <f t="shared" si="14"/>
        <v>182</v>
      </c>
      <c r="L50" s="210">
        <f t="shared" si="14"/>
        <v>5571</v>
      </c>
      <c r="M50" s="211">
        <f t="shared" si="2"/>
        <v>888480</v>
      </c>
    </row>
    <row r="51" spans="1:16" ht="14.25">
      <c r="A51" s="38" t="s">
        <v>17</v>
      </c>
      <c r="B51" s="212"/>
      <c r="C51" s="212"/>
      <c r="D51" s="212"/>
      <c r="E51" s="212"/>
      <c r="F51" s="212">
        <v>585</v>
      </c>
      <c r="G51" s="212">
        <v>38732</v>
      </c>
      <c r="H51" s="212"/>
      <c r="I51" s="212"/>
      <c r="J51" s="212"/>
      <c r="K51" s="212"/>
      <c r="L51" s="213"/>
      <c r="M51" s="214">
        <f t="shared" si="2"/>
        <v>39317</v>
      </c>
      <c r="P51" s="1"/>
    </row>
    <row r="52" spans="1:16" ht="14.25">
      <c r="A52" s="38" t="s">
        <v>18</v>
      </c>
      <c r="B52" s="212"/>
      <c r="C52" s="212"/>
      <c r="D52" s="212"/>
      <c r="E52" s="212"/>
      <c r="F52" s="212">
        <v>56</v>
      </c>
      <c r="G52" s="212">
        <v>3487</v>
      </c>
      <c r="H52" s="212"/>
      <c r="I52" s="212"/>
      <c r="J52" s="212"/>
      <c r="K52" s="212"/>
      <c r="L52" s="213"/>
      <c r="M52" s="214">
        <f t="shared" si="2"/>
        <v>3543</v>
      </c>
      <c r="P52" s="1"/>
    </row>
    <row r="53" spans="1:16" ht="14.25">
      <c r="A53" s="38" t="s">
        <v>19</v>
      </c>
      <c r="B53" s="212"/>
      <c r="C53" s="212"/>
      <c r="D53" s="212">
        <v>17665</v>
      </c>
      <c r="E53" s="212">
        <f>6308-162</f>
        <v>6146</v>
      </c>
      <c r="F53" s="212"/>
      <c r="G53" s="212">
        <v>13059</v>
      </c>
      <c r="H53" s="212"/>
      <c r="I53" s="212">
        <v>42654</v>
      </c>
      <c r="J53" s="212"/>
      <c r="K53" s="212">
        <v>162</v>
      </c>
      <c r="L53" s="213"/>
      <c r="M53" s="214">
        <f t="shared" si="2"/>
        <v>79686</v>
      </c>
      <c r="P53" s="1"/>
    </row>
    <row r="54" spans="1:17" ht="14.25">
      <c r="A54" s="226" t="s">
        <v>119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>
        <v>20</v>
      </c>
      <c r="L54" s="213">
        <v>5571</v>
      </c>
      <c r="M54" s="218">
        <f t="shared" si="2"/>
        <v>5591</v>
      </c>
      <c r="P54" s="1"/>
      <c r="Q54" s="1"/>
    </row>
    <row r="55" spans="1:13" ht="14.25">
      <c r="A55" s="38" t="s">
        <v>120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3"/>
      <c r="M55" s="214">
        <f t="shared" si="2"/>
        <v>0</v>
      </c>
    </row>
    <row r="56" spans="1:13" ht="14.25">
      <c r="A56" s="38" t="s">
        <v>497</v>
      </c>
      <c r="B56" s="212">
        <v>313313</v>
      </c>
      <c r="C56" s="212">
        <v>447030</v>
      </c>
      <c r="D56" s="212"/>
      <c r="E56" s="212"/>
      <c r="F56" s="212"/>
      <c r="G56" s="212"/>
      <c r="H56" s="212"/>
      <c r="I56" s="212"/>
      <c r="J56" s="212"/>
      <c r="K56" s="212"/>
      <c r="L56" s="213"/>
      <c r="M56" s="214">
        <f t="shared" si="2"/>
        <v>760343</v>
      </c>
    </row>
    <row r="57" spans="1:13" ht="14.25">
      <c r="A57" s="225" t="s">
        <v>32</v>
      </c>
      <c r="B57" s="210">
        <f aca="true" t="shared" si="15" ref="B57:L57">SUM(B58:B61)</f>
        <v>0</v>
      </c>
      <c r="C57" s="210">
        <f>SUM(C58:C61)</f>
        <v>0</v>
      </c>
      <c r="D57" s="210">
        <f>SUM(D58:D61)</f>
        <v>0</v>
      </c>
      <c r="E57" s="210">
        <f t="shared" si="15"/>
        <v>0</v>
      </c>
      <c r="F57" s="210">
        <f t="shared" si="15"/>
        <v>0</v>
      </c>
      <c r="G57" s="210">
        <f t="shared" si="15"/>
        <v>781</v>
      </c>
      <c r="H57" s="210">
        <f>SUM(H58:H61)</f>
        <v>0</v>
      </c>
      <c r="I57" s="210">
        <f t="shared" si="15"/>
        <v>0</v>
      </c>
      <c r="J57" s="210">
        <f t="shared" si="15"/>
        <v>0</v>
      </c>
      <c r="K57" s="210">
        <f t="shared" si="15"/>
        <v>0</v>
      </c>
      <c r="L57" s="210">
        <f t="shared" si="15"/>
        <v>0</v>
      </c>
      <c r="M57" s="211">
        <f t="shared" si="2"/>
        <v>781</v>
      </c>
    </row>
    <row r="58" spans="1:13" ht="14.25">
      <c r="A58" s="17" t="s">
        <v>112</v>
      </c>
      <c r="B58" s="212"/>
      <c r="C58" s="212"/>
      <c r="D58" s="212"/>
      <c r="E58" s="212"/>
      <c r="F58" s="212"/>
      <c r="G58" s="212">
        <v>781</v>
      </c>
      <c r="H58" s="212"/>
      <c r="I58" s="212"/>
      <c r="J58" s="212"/>
      <c r="K58" s="212"/>
      <c r="L58" s="213"/>
      <c r="M58" s="214">
        <f t="shared" si="2"/>
        <v>781</v>
      </c>
    </row>
    <row r="59" spans="1:13" ht="14.25">
      <c r="A59" s="17" t="s">
        <v>115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3"/>
      <c r="M59" s="214">
        <f t="shared" si="2"/>
        <v>0</v>
      </c>
    </row>
    <row r="60" spans="1:13" ht="14.25">
      <c r="A60" s="19" t="s">
        <v>191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214">
        <f t="shared" si="2"/>
        <v>0</v>
      </c>
    </row>
    <row r="61" spans="1:13" ht="14.25">
      <c r="A61" s="19" t="s">
        <v>192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6"/>
      <c r="M61" s="217">
        <f t="shared" si="2"/>
        <v>0</v>
      </c>
    </row>
    <row r="62" spans="1:13" ht="14.25">
      <c r="A62" s="20" t="s">
        <v>117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27"/>
      <c r="M62" s="211">
        <f t="shared" si="2"/>
        <v>0</v>
      </c>
    </row>
    <row r="63" spans="1:13" ht="14.25">
      <c r="A63" s="20" t="s">
        <v>118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27"/>
      <c r="M63" s="211">
        <f t="shared" si="2"/>
        <v>0</v>
      </c>
    </row>
    <row r="64" spans="1:13" ht="14.25">
      <c r="A64" s="300" t="s">
        <v>502</v>
      </c>
      <c r="B64" s="210">
        <f>B65</f>
        <v>0</v>
      </c>
      <c r="C64" s="210">
        <f aca="true" t="shared" si="16" ref="C64:L64">C65</f>
        <v>0</v>
      </c>
      <c r="D64" s="210">
        <f t="shared" si="16"/>
        <v>0</v>
      </c>
      <c r="E64" s="210">
        <f t="shared" si="16"/>
        <v>0</v>
      </c>
      <c r="F64" s="210">
        <f t="shared" si="16"/>
        <v>0</v>
      </c>
      <c r="G64" s="210">
        <f t="shared" si="16"/>
        <v>0</v>
      </c>
      <c r="H64" s="210">
        <f t="shared" si="16"/>
        <v>0</v>
      </c>
      <c r="I64" s="210">
        <f t="shared" si="16"/>
        <v>0</v>
      </c>
      <c r="J64" s="210">
        <f t="shared" si="16"/>
        <v>0</v>
      </c>
      <c r="K64" s="210">
        <f t="shared" si="16"/>
        <v>0</v>
      </c>
      <c r="L64" s="210">
        <f t="shared" si="16"/>
        <v>0</v>
      </c>
      <c r="M64" s="211">
        <f t="shared" si="2"/>
        <v>0</v>
      </c>
    </row>
    <row r="65" spans="1:13" ht="26.25">
      <c r="A65" s="301" t="s">
        <v>503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3"/>
      <c r="M65" s="218">
        <f t="shared" si="2"/>
        <v>0</v>
      </c>
    </row>
    <row r="66" spans="1:13" ht="14.25">
      <c r="A66" s="228" t="s">
        <v>193</v>
      </c>
      <c r="B66" s="223">
        <f aca="true" t="shared" si="17" ref="B66:I66">B63+B62+B57+B50+B64</f>
        <v>313313</v>
      </c>
      <c r="C66" s="223">
        <f t="shared" si="17"/>
        <v>447030</v>
      </c>
      <c r="D66" s="223">
        <f t="shared" si="17"/>
        <v>17665</v>
      </c>
      <c r="E66" s="223">
        <f t="shared" si="17"/>
        <v>6146</v>
      </c>
      <c r="F66" s="223">
        <f t="shared" si="17"/>
        <v>641</v>
      </c>
      <c r="G66" s="223">
        <f t="shared" si="17"/>
        <v>56059</v>
      </c>
      <c r="H66" s="223">
        <f t="shared" si="17"/>
        <v>0</v>
      </c>
      <c r="I66" s="223">
        <f t="shared" si="17"/>
        <v>42654</v>
      </c>
      <c r="J66" s="223">
        <f>J63+J62+J57+J50+J64</f>
        <v>0</v>
      </c>
      <c r="K66" s="223">
        <f>K63+K62+K57+K50+K64</f>
        <v>182</v>
      </c>
      <c r="L66" s="223">
        <f>L63+L62+L57+L50+L64</f>
        <v>5571</v>
      </c>
      <c r="M66" s="224">
        <f t="shared" si="2"/>
        <v>889261</v>
      </c>
    </row>
    <row r="67" spans="1:13" ht="14.25">
      <c r="A67" s="229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3"/>
      <c r="M67" s="214">
        <f t="shared" si="2"/>
        <v>0</v>
      </c>
    </row>
    <row r="68" spans="1:13" ht="15" thickBot="1">
      <c r="A68" s="230" t="s">
        <v>194</v>
      </c>
      <c r="B68" s="231">
        <f aca="true" t="shared" si="18" ref="B68:L68">B49-B66</f>
        <v>0</v>
      </c>
      <c r="C68" s="231">
        <f>C49-C66</f>
        <v>4479</v>
      </c>
      <c r="D68" s="231">
        <f>D49-D66</f>
        <v>311</v>
      </c>
      <c r="E68" s="231">
        <f>E49-E66</f>
        <v>12701</v>
      </c>
      <c r="F68" s="231">
        <f t="shared" si="18"/>
        <v>891</v>
      </c>
      <c r="G68" s="231">
        <f t="shared" si="18"/>
        <v>112</v>
      </c>
      <c r="H68" s="231">
        <f>H49-H66</f>
        <v>0</v>
      </c>
      <c r="I68" s="231">
        <f t="shared" si="18"/>
        <v>0</v>
      </c>
      <c r="J68" s="231">
        <f t="shared" si="18"/>
        <v>43640</v>
      </c>
      <c r="K68" s="231">
        <f t="shared" si="18"/>
        <v>140</v>
      </c>
      <c r="L68" s="231">
        <f t="shared" si="18"/>
        <v>0</v>
      </c>
      <c r="M68" s="232">
        <f t="shared" si="2"/>
        <v>62274</v>
      </c>
    </row>
    <row r="72" ht="14.25">
      <c r="F72" s="1"/>
    </row>
  </sheetData>
  <sheetProtection/>
  <mergeCells count="14">
    <mergeCell ref="J3:J4"/>
    <mergeCell ref="K3:K4"/>
    <mergeCell ref="L3:L4"/>
    <mergeCell ref="H3:H4"/>
    <mergeCell ref="B2:J2"/>
    <mergeCell ref="M2:M4"/>
    <mergeCell ref="G3:G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&amp;L&amp;G&amp;C.../2021 (V.28.) számú határozat
a Marcali Kistérségi Többcélú Társulás
2020. évi költségvetésének teljesítéséről</oddHeader>
    <oddFooter>&amp;C&amp;P</oddFooter>
  </headerFooter>
  <rowBreaks count="1" manualBreakCount="1">
    <brk id="6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2020-06-09T14:09:29Z</cp:lastPrinted>
  <dcterms:created xsi:type="dcterms:W3CDTF">2010-02-04T18:23:25Z</dcterms:created>
  <dcterms:modified xsi:type="dcterms:W3CDTF">2021-05-25T08:26:16Z</dcterms:modified>
  <cp:category/>
  <cp:version/>
  <cp:contentType/>
  <cp:contentStatus/>
</cp:coreProperties>
</file>